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A439360D-72E1-4EDD-8221-AA9CD522E5D4}" xr6:coauthVersionLast="47" xr6:coauthVersionMax="47" xr10:uidLastSave="{00000000-0000-0000-0000-000000000000}"/>
  <bookViews>
    <workbookView xWindow="-120" yWindow="-120" windowWidth="21840" windowHeight="13140" xr2:uid="{83B4C4E9-05A3-4577-A947-197386B5A031}"/>
  </bookViews>
  <sheets>
    <sheet name="1RA AGOSTO 25" sheetId="1" r:id="rId1"/>
  </sheets>
  <definedNames>
    <definedName name="_xlnm.Print_Titles" localSheetId="0">'1RA AGOSTO 25'!$1:$7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25" i="1"/>
  <c r="F27" i="1"/>
  <c r="F29" i="1"/>
  <c r="F39" i="1"/>
  <c r="F41" i="1"/>
  <c r="F49" i="1"/>
  <c r="F54" i="1"/>
  <c r="F60" i="1"/>
  <c r="F73" i="1"/>
  <c r="F76" i="1"/>
  <c r="F78" i="1"/>
  <c r="F79" i="1"/>
  <c r="F81" i="1"/>
  <c r="F82" i="1"/>
  <c r="F83" i="1"/>
  <c r="F84" i="1"/>
  <c r="F85" i="1"/>
  <c r="F99" i="1"/>
  <c r="F103" i="1"/>
  <c r="F107" i="1"/>
  <c r="F112" i="1"/>
  <c r="F118" i="1"/>
  <c r="F120" i="1"/>
  <c r="F124" i="1"/>
  <c r="F126" i="1"/>
  <c r="F134" i="1"/>
  <c r="F139" i="1"/>
  <c r="F140" i="1"/>
  <c r="F144" i="1"/>
  <c r="F162" i="1"/>
  <c r="F165" i="1"/>
  <c r="F166" i="1"/>
  <c r="F168" i="1"/>
  <c r="F171" i="1"/>
  <c r="F174" i="1"/>
  <c r="F180" i="1"/>
  <c r="F186" i="1"/>
  <c r="F192" i="1"/>
  <c r="F195" i="1"/>
  <c r="F201" i="1"/>
  <c r="F213" i="1"/>
  <c r="F221" i="1"/>
  <c r="F231" i="1"/>
  <c r="F232" i="1"/>
  <c r="F235" i="1"/>
  <c r="F239" i="1"/>
  <c r="F240" i="1"/>
  <c r="F245" i="1"/>
  <c r="F251" i="1"/>
  <c r="F152" i="1"/>
  <c r="F155" i="1"/>
  <c r="F257" i="1"/>
  <c r="F263" i="1"/>
  <c r="F268" i="1"/>
  <c r="F272" i="1"/>
  <c r="F277" i="1"/>
  <c r="F283" i="1"/>
  <c r="F303" i="1"/>
  <c r="F288" i="1"/>
  <c r="F297" i="1"/>
  <c r="F298" i="1"/>
  <c r="F292" i="1"/>
  <c r="F293" i="1"/>
  <c r="F326" i="1"/>
  <c r="F328" i="1"/>
  <c r="G17" i="1"/>
  <c r="G29" i="1"/>
  <c r="G41" i="1"/>
  <c r="G49" i="1"/>
  <c r="G54" i="1"/>
  <c r="G60" i="1"/>
  <c r="G85" i="1"/>
  <c r="G101" i="1"/>
  <c r="G112" i="1"/>
  <c r="G120" i="1"/>
  <c r="G126" i="1"/>
  <c r="G134" i="1"/>
  <c r="G140" i="1"/>
  <c r="G144" i="1"/>
  <c r="G174" i="1"/>
  <c r="G180" i="1"/>
  <c r="G186" i="1"/>
  <c r="G195" i="1"/>
  <c r="G201" i="1"/>
  <c r="G213" i="1"/>
  <c r="G221" i="1"/>
  <c r="G235" i="1"/>
  <c r="G245" i="1"/>
  <c r="G251" i="1"/>
  <c r="G155" i="1"/>
  <c r="G257" i="1"/>
  <c r="G263" i="1"/>
  <c r="G272" i="1"/>
  <c r="G277" i="1"/>
  <c r="G283" i="1"/>
  <c r="G303" i="1"/>
  <c r="G288" i="1"/>
  <c r="G298" i="1"/>
  <c r="G293" i="1"/>
  <c r="G326" i="1"/>
  <c r="G328" i="1"/>
  <c r="F329" i="1"/>
  <c r="F334" i="1"/>
  <c r="I9" i="1"/>
  <c r="I10" i="1"/>
  <c r="I11" i="1"/>
  <c r="I12" i="1"/>
  <c r="I13" i="1"/>
  <c r="I14" i="1"/>
  <c r="I15" i="1"/>
  <c r="I16" i="1"/>
  <c r="I17" i="1"/>
  <c r="I21" i="1"/>
  <c r="I22" i="1"/>
  <c r="I23" i="1"/>
  <c r="I24" i="1"/>
  <c r="I25" i="1"/>
  <c r="I26" i="1"/>
  <c r="I27" i="1"/>
  <c r="I28" i="1"/>
  <c r="I29" i="1"/>
  <c r="I32" i="1"/>
  <c r="I33" i="1"/>
  <c r="I34" i="1"/>
  <c r="I35" i="1"/>
  <c r="I36" i="1"/>
  <c r="I37" i="1"/>
  <c r="I38" i="1"/>
  <c r="I39" i="1"/>
  <c r="I40" i="1"/>
  <c r="I41" i="1"/>
  <c r="I45" i="1"/>
  <c r="I46" i="1"/>
  <c r="I47" i="1"/>
  <c r="I48" i="1"/>
  <c r="I49" i="1"/>
  <c r="I53" i="1"/>
  <c r="I54" i="1"/>
  <c r="I58" i="1"/>
  <c r="I59" i="1"/>
  <c r="I60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1" i="1"/>
  <c r="I112" i="1"/>
  <c r="I116" i="1"/>
  <c r="I117" i="1"/>
  <c r="I118" i="1"/>
  <c r="I119" i="1"/>
  <c r="I120" i="1"/>
  <c r="I124" i="1"/>
  <c r="I125" i="1"/>
  <c r="I126" i="1"/>
  <c r="I132" i="1"/>
  <c r="I133" i="1"/>
  <c r="I134" i="1"/>
  <c r="I137" i="1"/>
  <c r="I138" i="1"/>
  <c r="I139" i="1"/>
  <c r="I140" i="1"/>
  <c r="I143" i="1"/>
  <c r="I144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8" i="1"/>
  <c r="I179" i="1"/>
  <c r="I180" i="1"/>
  <c r="I183" i="1"/>
  <c r="I184" i="1"/>
  <c r="I185" i="1"/>
  <c r="I186" i="1"/>
  <c r="I190" i="1"/>
  <c r="I191" i="1"/>
  <c r="I192" i="1"/>
  <c r="I193" i="1"/>
  <c r="I194" i="1"/>
  <c r="I195" i="1"/>
  <c r="I199" i="1"/>
  <c r="I200" i="1"/>
  <c r="I201" i="1"/>
  <c r="I205" i="1"/>
  <c r="I206" i="1"/>
  <c r="I207" i="1"/>
  <c r="I208" i="1"/>
  <c r="I209" i="1"/>
  <c r="I210" i="1"/>
  <c r="I211" i="1"/>
  <c r="I212" i="1"/>
  <c r="I213" i="1"/>
  <c r="I219" i="1"/>
  <c r="I220" i="1"/>
  <c r="I221" i="1"/>
  <c r="I225" i="1"/>
  <c r="I226" i="1"/>
  <c r="I227" i="1"/>
  <c r="I228" i="1"/>
  <c r="I229" i="1"/>
  <c r="I230" i="1"/>
  <c r="I231" i="1"/>
  <c r="I232" i="1"/>
  <c r="I233" i="1"/>
  <c r="I234" i="1"/>
  <c r="I235" i="1"/>
  <c r="I238" i="1"/>
  <c r="I239" i="1"/>
  <c r="I240" i="1"/>
  <c r="I241" i="1"/>
  <c r="I242" i="1"/>
  <c r="I243" i="1"/>
  <c r="I244" i="1"/>
  <c r="I245" i="1"/>
  <c r="I248" i="1"/>
  <c r="I249" i="1"/>
  <c r="I250" i="1"/>
  <c r="I251" i="1"/>
  <c r="I148" i="1"/>
  <c r="I149" i="1"/>
  <c r="I150" i="1"/>
  <c r="I151" i="1"/>
  <c r="I152" i="1"/>
  <c r="I153" i="1"/>
  <c r="I154" i="1"/>
  <c r="I155" i="1"/>
  <c r="I255" i="1"/>
  <c r="I256" i="1"/>
  <c r="I257" i="1"/>
  <c r="I260" i="1"/>
  <c r="I261" i="1"/>
  <c r="I262" i="1"/>
  <c r="I263" i="1"/>
  <c r="I267" i="1"/>
  <c r="I268" i="1"/>
  <c r="I269" i="1"/>
  <c r="I270" i="1"/>
  <c r="I271" i="1"/>
  <c r="I272" i="1"/>
  <c r="I276" i="1"/>
  <c r="I277" i="1"/>
  <c r="I282" i="1"/>
  <c r="I283" i="1"/>
  <c r="I302" i="1"/>
  <c r="I303" i="1"/>
  <c r="I287" i="1"/>
  <c r="I288" i="1"/>
  <c r="I297" i="1"/>
  <c r="I298" i="1"/>
  <c r="I292" i="1"/>
  <c r="I293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8" i="1"/>
  <c r="H17" i="1"/>
  <c r="H29" i="1"/>
  <c r="H41" i="1"/>
  <c r="H49" i="1"/>
  <c r="H54" i="1"/>
  <c r="H60" i="1"/>
  <c r="H85" i="1"/>
  <c r="H112" i="1"/>
  <c r="H120" i="1"/>
  <c r="H126" i="1"/>
  <c r="H134" i="1"/>
  <c r="H140" i="1"/>
  <c r="H144" i="1"/>
  <c r="H174" i="1"/>
  <c r="H180" i="1"/>
  <c r="H186" i="1"/>
  <c r="H195" i="1"/>
  <c r="H201" i="1"/>
  <c r="H213" i="1"/>
  <c r="H221" i="1"/>
  <c r="H235" i="1"/>
  <c r="H155" i="1"/>
  <c r="H257" i="1"/>
  <c r="H263" i="1"/>
  <c r="H272" i="1"/>
  <c r="H277" i="1"/>
  <c r="H283" i="1"/>
  <c r="H303" i="1"/>
  <c r="H288" i="1"/>
  <c r="H298" i="1"/>
  <c r="H293" i="1"/>
  <c r="H326" i="1"/>
  <c r="H328" i="1"/>
</calcChain>
</file>

<file path=xl/sharedStrings.xml><?xml version="1.0" encoding="utf-8"?>
<sst xmlns="http://schemas.openxmlformats.org/spreadsheetml/2006/main" count="471" uniqueCount="362">
  <si>
    <t>ADMINISTRACIÓN 2024-2027 DE DEGOLLADO, JALISCO</t>
  </si>
  <si>
    <t>NOMINA DE EMPLEADOS, CORRESPONDIENTE A LA PRIMERA QUINCENA DEL MES DE AGOSTO 2025</t>
  </si>
  <si>
    <t>EVENTUALES</t>
  </si>
  <si>
    <t>NOMBRE</t>
  </si>
  <si>
    <t>PUESTO</t>
  </si>
  <si>
    <t>Fecha de inicio</t>
  </si>
  <si>
    <t>INCIDENCIAS</t>
  </si>
  <si>
    <t>SUELDO</t>
  </si>
  <si>
    <t>COMPENSACIÓN</t>
  </si>
  <si>
    <t>DESCUENTO CAJA DE AHORRO</t>
  </si>
  <si>
    <t>TOTAL</t>
  </si>
  <si>
    <t>FIRMA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</si>
  <si>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Apoyo a instituciones</t>
    </r>
  </si>
  <si>
    <t>LORENA BAÑALES TORRES</t>
  </si>
  <si>
    <t>Auxiliar</t>
  </si>
  <si>
    <t>FRANCISCO HUARACHA QUEZADA</t>
  </si>
  <si>
    <t>ROSA ELENA VERDUZCO TORRES</t>
  </si>
  <si>
    <t>Intendente biblioteca</t>
  </si>
  <si>
    <t>ROSA DELIA LOPEZ GONZALEZ</t>
  </si>
  <si>
    <t>Mantenimiento Unidad Deportiva</t>
  </si>
  <si>
    <t>LETICIA HERRERA VILLAGRANA</t>
  </si>
  <si>
    <t>Intendente centro salud</t>
  </si>
  <si>
    <t>VANESSA MARTINEZ TORRES</t>
  </si>
  <si>
    <t>Oficina de correos</t>
  </si>
  <si>
    <t>ANTONIO RODRIGUEZ RIOS</t>
  </si>
  <si>
    <t>JUAN MANUEL ZURITA GUZMAN</t>
  </si>
  <si>
    <t>TOTAL APOYO A INSTITUCIONES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</si>
  <si>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Cultura</t>
    </r>
  </si>
  <si>
    <t>CASTILLO OVALLES TAIBET LORENA</t>
  </si>
  <si>
    <t>Maestra de danza</t>
  </si>
  <si>
    <t>ARMANDO NEGRETE OCEGUEDA</t>
  </si>
  <si>
    <t>Maestro Ballet Mi Pueblo</t>
  </si>
  <si>
    <t>JORGE ARMANDO SALAZAR HERNANDEZ</t>
  </si>
  <si>
    <t>JESUS GORDILLO RODRIGUEZ</t>
  </si>
  <si>
    <t>Maestro de música</t>
  </si>
  <si>
    <t>KARINA GUADALUPE VAZQUEZ SEGOVIA</t>
  </si>
  <si>
    <t>Auxiliar turno tarde</t>
  </si>
  <si>
    <t xml:space="preserve">ROSA ELVA HERRERA VALADEZ </t>
  </si>
  <si>
    <t>ELBA HERNANDEZ PLASCENCIA</t>
  </si>
  <si>
    <t>Talleres cultura</t>
  </si>
  <si>
    <t>ALEJANDRA VAZQUEZ LEON</t>
  </si>
  <si>
    <t>Maestro de Ballet Buenos aires</t>
  </si>
  <si>
    <t>TOTAL CULTURA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</si>
  <si>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Delegación de Huascato</t>
    </r>
  </si>
  <si>
    <t>PAOLA LIZBETH LARA HERNANDEZ</t>
  </si>
  <si>
    <t>JUANA VILLASEÑOR AYALA</t>
  </si>
  <si>
    <t>Intendente</t>
  </si>
  <si>
    <t>MARIA DE LA CRUZ OLGUIN MARTINEZ</t>
  </si>
  <si>
    <t>Limpieza</t>
  </si>
  <si>
    <t>NATALIA HERNANDEZ ZUÑIGA</t>
  </si>
  <si>
    <t>Secretaria</t>
  </si>
  <si>
    <t>MARIA DEL ROSARIO GALINDO HERNANDEZ</t>
  </si>
  <si>
    <t>Jardinero</t>
  </si>
  <si>
    <t>MARIA DE JESUS GALINDO HERNANDEZ</t>
  </si>
  <si>
    <t>ANA ROSA FUENTES OLGUIN</t>
  </si>
  <si>
    <t>J JESUS VERA LEON</t>
  </si>
  <si>
    <t>Valvulero</t>
  </si>
  <si>
    <t>J GUADALUPE GÓMEZ HERNÁNDEZ</t>
  </si>
  <si>
    <t>Jardinero Plaza Huascato</t>
  </si>
  <si>
    <t>TOTAL DELEGACIÓN DE HUASCATO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</si>
  <si>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DEPORTES</t>
    </r>
  </si>
  <si>
    <t>CARLOS EMIGDIO SALAZAR GARCÍA</t>
  </si>
  <si>
    <t>JUANITA ALEJANDRA ANGEL AYALA</t>
  </si>
  <si>
    <t>Mantenimiento Estadio Municipal</t>
  </si>
  <si>
    <t>JOSE ENRIQUE AYALA PÉREZ</t>
  </si>
  <si>
    <t>GEMMA ZUÑIGA GONZALEZ</t>
  </si>
  <si>
    <t>TOTAL DEPORTES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</si>
  <si>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:MANTENIMIENTO</t>
    </r>
  </si>
  <si>
    <t>RAUL GOMEZ CUBILLO</t>
  </si>
  <si>
    <t>Chofer Volteo</t>
  </si>
  <si>
    <t>TOTAL MANTENIMIENTO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</si>
  <si>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:MERCADO MUNICIPAL</t>
    </r>
  </si>
  <si>
    <t>MARIA GUADALUPE BOLAÑOS RUIZ</t>
  </si>
  <si>
    <t>Baños mercado</t>
  </si>
  <si>
    <t>NAYELI BOLAÑOS RUIZ</t>
  </si>
  <si>
    <t>TOTAL MERCADO MUNICIPAL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</si>
  <si>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:OBRAS PÚBLICAS</t>
    </r>
  </si>
  <si>
    <t>RIGOBERTO SALAZAR AGUIRRE</t>
  </si>
  <si>
    <t>Operador retro</t>
  </si>
  <si>
    <t>JOSE DE JESUS RODRIGUEZ BARAJAS</t>
  </si>
  <si>
    <t>Operador excavadora</t>
  </si>
  <si>
    <t>EDGAR ISRAEL SANTIAGO ROMERO</t>
  </si>
  <si>
    <t>DIANA RUBI AYALA MARTINEZ</t>
  </si>
  <si>
    <t>LUIS DAVID SANCHEZ HERNANDEZ</t>
  </si>
  <si>
    <t>AZUCENA AGUILAR AGUILAR</t>
  </si>
  <si>
    <t>Pensionada por su esposo</t>
  </si>
  <si>
    <t>JOSE DE JESUS IBARRA BARAJAS</t>
  </si>
  <si>
    <t>Auxiliar de maquinaria</t>
  </si>
  <si>
    <t>RAMIRO PEREZ PEREZ</t>
  </si>
  <si>
    <t>Encargado de maquinaria</t>
  </si>
  <si>
    <t>ALEJANDRO RODRIGUEZ RENTERIA</t>
  </si>
  <si>
    <t>JUAN JIMENEZ JIMENEZ</t>
  </si>
  <si>
    <t>Albañil</t>
  </si>
  <si>
    <t>HUGO EDGARDO TORRES MARTINEZ</t>
  </si>
  <si>
    <t>Pintor</t>
  </si>
  <si>
    <t>DESC 1 DIA</t>
  </si>
  <si>
    <t>JOSE MANUEL ARELLANO CASTILLO</t>
  </si>
  <si>
    <t>Abañil</t>
  </si>
  <si>
    <t>FRANCISCO JAVIER VAZQUEZ MURILLO</t>
  </si>
  <si>
    <t>Chofer</t>
  </si>
  <si>
    <t>SEBASTIAN RAMIREZ CASTRO</t>
  </si>
  <si>
    <t>Peon de Albañil</t>
  </si>
  <si>
    <t>MARTIN CAZAREZ VALADEZ</t>
  </si>
  <si>
    <t>RAFAEL MARTINEZ OLGUIN</t>
  </si>
  <si>
    <t>SE LE PAGAN 5 DIAS</t>
  </si>
  <si>
    <t>JOSE TORRES RODRIGUEZ</t>
  </si>
  <si>
    <t>Presa de abajo</t>
  </si>
  <si>
    <t>JOSE TRINIDAD ENRIQUE RUIZ</t>
  </si>
  <si>
    <t>Auxiliar urbanización</t>
  </si>
  <si>
    <t>LICENCIA</t>
  </si>
  <si>
    <t>VIRGILIO MUÑOZ CASTILLO</t>
  </si>
  <si>
    <t>ANDREA JAZMIN LOPEZ MIRANDA</t>
  </si>
  <si>
    <t>ALEJANDRO RODRIGUEZ BARAJAS</t>
  </si>
  <si>
    <t>RICARDO CONTRERAS REYNOSO</t>
  </si>
  <si>
    <t>Operador maquinaria</t>
  </si>
  <si>
    <t>TOTAL OBRAS PÚBLICAS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</si>
  <si>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:PARQUES Y JARDINES</t>
    </r>
  </si>
  <si>
    <t>JAVIER MENDEZ MENDOZA</t>
  </si>
  <si>
    <t>Jardinero Plaza Principal</t>
  </si>
  <si>
    <t>JUANA GALVAN ANDRADE</t>
  </si>
  <si>
    <t>Barrendera calles</t>
  </si>
  <si>
    <t>LAURA SUSANA GARCIA MARTINEZ</t>
  </si>
  <si>
    <t>MARIA DEL ROSARIO SANCHEZ CRUZ</t>
  </si>
  <si>
    <t>Barrendera Plaza principal</t>
  </si>
  <si>
    <t>AURORA ZUÑIGA TREJO</t>
  </si>
  <si>
    <t>MARIA YOLANDA AMARO</t>
  </si>
  <si>
    <t>FABIOLA LIZBETH VAZQUEZ HERNANDEZ</t>
  </si>
  <si>
    <t>LIZBETH JACQUELINE PEREZ MENDEZ</t>
  </si>
  <si>
    <t>MA. DEL CARMEN PEREZ RIZO</t>
  </si>
  <si>
    <t>DIEGO GONZALEZ MURILLO</t>
  </si>
  <si>
    <t>Jardinero Quirino</t>
  </si>
  <si>
    <t>JOSE REFUGIO GARCIA SILVA</t>
  </si>
  <si>
    <t>Podador</t>
  </si>
  <si>
    <t>RAFAEL ESCAMILLA SALDAÑA</t>
  </si>
  <si>
    <t>LEON HERNANDEZ TORRES</t>
  </si>
  <si>
    <t>Encargado Unidad Deportiva Camilo Cortez</t>
  </si>
  <si>
    <t>JOSÉ PÉREZ FERNÁNDEZ</t>
  </si>
  <si>
    <t>IRENE AYALA TORRES</t>
  </si>
  <si>
    <t>LUZ MARIA MORENO MADRIGAL</t>
  </si>
  <si>
    <t>Encargada de Limpieza en los Fresnos</t>
  </si>
  <si>
    <t>GUSTAVO COVARRUBIAS HERNANDEZ</t>
  </si>
  <si>
    <t>Barrendero Colonia San Gabriel</t>
  </si>
  <si>
    <t>BLANCA AZUCENA CASTRO GOMEZ</t>
  </si>
  <si>
    <t>ANGELICA CAROLINA MAGAÑA MARTINEZ</t>
  </si>
  <si>
    <t>Policía vial</t>
  </si>
  <si>
    <t>GRISELDA ARANDA MATA</t>
  </si>
  <si>
    <t>Aseo Rastro y Protección Civil</t>
  </si>
  <si>
    <t xml:space="preserve">SALVADOR GIL HERRERA </t>
  </si>
  <si>
    <t>MARIA GUADALUPE CRUZ ARANDA</t>
  </si>
  <si>
    <t>Jardinera</t>
  </si>
  <si>
    <t>SALVADOR AYALA PALOMINO</t>
  </si>
  <si>
    <t>TOTAL PARQUES Y JARDINES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</si>
  <si>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VIALIDAD</t>
    </r>
  </si>
  <si>
    <t>VERONICA LOPEZ QUEZADA</t>
  </si>
  <si>
    <t>JOSE ALFREDO VACA AYALA</t>
  </si>
  <si>
    <t>JUAN MANUEL DE LA PAZ SANTILLAN</t>
  </si>
  <si>
    <t>VANESSA JAQUELINE BAÑALES MAGAÑA</t>
  </si>
  <si>
    <t>TOTAL VIALIDAD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</si>
  <si>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:PRESIDENCIA</t>
    </r>
  </si>
  <si>
    <t>ROSA PAULINA AYALA CORTEZ</t>
  </si>
  <si>
    <t>Planeación</t>
  </si>
  <si>
    <t>CESAR SANCHEZ RODRIGUEZ</t>
  </si>
  <si>
    <t>TOTAL PRESIDENCIA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</si>
  <si>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:CATASTRO</t>
    </r>
  </si>
  <si>
    <t>OSWALDO HERNANDEZ ZAMBRANO</t>
  </si>
  <si>
    <t>MARIA DEL CARMEN GOMEZ RODRIGUEZ</t>
  </si>
  <si>
    <t>TOTAL CATASTRO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</si>
  <si>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:COMUNICACIÓN SOCIAL</t>
    </r>
  </si>
  <si>
    <t>RAFAEL MENDOZA GARCIA</t>
  </si>
  <si>
    <t>BLANCA CELESTE AGUIRRE HERNANDEZ</t>
  </si>
  <si>
    <t>JEHUDIEL ARTURO AYALA CORONADO</t>
  </si>
  <si>
    <t>DESC 3 DIAS</t>
  </si>
  <si>
    <t>TOTAL COMUNICACIÓN SOCIAL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</si>
  <si>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DESARROLLO RURAL</t>
    </r>
  </si>
  <si>
    <t>YENIFER GUADALUPE ESQUIVEL CERVANTES</t>
  </si>
  <si>
    <t>TOTAL DESARROLLO RURAL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</si>
  <si>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DESARROLLO SOCIAL</t>
    </r>
  </si>
  <si>
    <t>LEONARDO GUTIERREZ DE LA CERDA</t>
  </si>
  <si>
    <t>ANTONIO QUINTANA GALINDO</t>
  </si>
  <si>
    <t>ALEJANDRO GUADALUPE RODRIGUEZ MORALES</t>
  </si>
  <si>
    <t>JUAN MARTIN MOSQUEDA GARCIA</t>
  </si>
  <si>
    <t>RAFAEL ESTRADA GOMEZ</t>
  </si>
  <si>
    <t>ALEJANDRO BARRERA HERNANDEZ</t>
  </si>
  <si>
    <t>VICTOR ALEJANDRO HERNANDEZ CRUZ</t>
  </si>
  <si>
    <t>TOTAL DESARROLLO SOCIAL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</si>
  <si>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ECOLOGIA Y ASEO PUBLICO</t>
    </r>
  </si>
  <si>
    <t>EDUARDO PÉREZ FLORES</t>
  </si>
  <si>
    <t>Recolector</t>
  </si>
  <si>
    <t>EBELIN GUADALUPE GUTIERREZ ABAD</t>
  </si>
  <si>
    <t>JESUS CARATACHEA ARIAS</t>
  </si>
  <si>
    <t>J TRINIDAD ZARATE FLORES</t>
  </si>
  <si>
    <t>SERGIO FELIPE BARBA AGUILAR</t>
  </si>
  <si>
    <t>AGUSTÍN RODRIGUEZ QUEZADA</t>
  </si>
  <si>
    <t>Pepenador</t>
  </si>
  <si>
    <t>JUAN PEREZ RODRIGUEZ</t>
  </si>
  <si>
    <t>VICTOR LEON DE LA PAZ</t>
  </si>
  <si>
    <t>BENJAMIN LEON HERNANDEZ</t>
  </si>
  <si>
    <t>MARIO ALBERTO CUBILLO FUENTES</t>
  </si>
  <si>
    <t>J TRINIDAD RAMIREZ ALVAREZ</t>
  </si>
  <si>
    <t>Recolector de basura</t>
  </si>
  <si>
    <t>SALBADOR GALINDO HERNANDEZ</t>
  </si>
  <si>
    <t>Chofer Basurera</t>
  </si>
  <si>
    <t>JUAN MANUEL LUJANO VALADEZ</t>
  </si>
  <si>
    <t>JOSE MANUEL MORALES CAMPOS</t>
  </si>
  <si>
    <t>VICTOR MANUEL CORDOVA BARAJAS</t>
  </si>
  <si>
    <t>TOTAL ECOLOGIA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</si>
  <si>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INSTITUTO DE LA MUJER</t>
    </r>
  </si>
  <si>
    <t>SANDRA VALERIA FLORES BAÑALES</t>
  </si>
  <si>
    <t>Psicóloga</t>
  </si>
  <si>
    <t>LUZ NOEMI GARCIA MELGOZA</t>
  </si>
  <si>
    <t>TOTAL INSTITUTO DE LA MUJER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</si>
  <si>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INSTITUTO DE LA JUVENTUD PODER JOVEN</t>
    </r>
  </si>
  <si>
    <t>VICTOR GUERRERO MEZA</t>
  </si>
  <si>
    <t>ANA MARIA GUADALUPE FLORES TORRES</t>
  </si>
  <si>
    <t>ANDREA RAMIREZ CAMPOS</t>
  </si>
  <si>
    <t>TOTAL  INSTITUTO DE LA JUVENTUD PODER JOVEN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</si>
  <si>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OFICIALIA MAYOR</t>
    </r>
  </si>
  <si>
    <t>XIMENA QUEZADA HERREA</t>
  </si>
  <si>
    <t>JUAN CARLOS CRUZ MADRIGAL</t>
  </si>
  <si>
    <t>Mecánico</t>
  </si>
  <si>
    <t>JOSE CRUZ HERNANDEZ MENDEZ</t>
  </si>
  <si>
    <t>Auxiliar operativo</t>
  </si>
  <si>
    <t>DESC 8 DIAS</t>
  </si>
  <si>
    <t>JUAN JACOBO GARCIA GONZALEZ</t>
  </si>
  <si>
    <t>Encargado Maquinaria</t>
  </si>
  <si>
    <t>HUGO PAULINO ROSAS CRUZ</t>
  </si>
  <si>
    <t>TOTAL  OFICIALIA MAYOR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</si>
  <si>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:CEMENTERIO MUNICIPAL</t>
    </r>
  </si>
  <si>
    <t>MANUEL VALADEZ ALVAREZ</t>
  </si>
  <si>
    <t>JOSÉ HERIBERTO AYALA HERNANDEZ</t>
  </si>
  <si>
    <t>Peon</t>
  </si>
  <si>
    <t>TOTAL CEMENTERIO MUNICIPAL</t>
  </si>
  <si>
    <t xml:space="preserve"> 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</si>
  <si>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:PROTECCIÓN CIVIL</t>
    </r>
  </si>
  <si>
    <t>DIEGO ISAAC PICENO MEZA</t>
  </si>
  <si>
    <t>Bombero</t>
  </si>
  <si>
    <t>LISSETTE ALEJANDRINA OCEGUEDA GARCIA</t>
  </si>
  <si>
    <t>Auxiliar paramédico</t>
  </si>
  <si>
    <t>RICHARD GUILLEN</t>
  </si>
  <si>
    <t>Enfermero</t>
  </si>
  <si>
    <t>ERICK RICARDO MARTINEZ MAYA</t>
  </si>
  <si>
    <t>Paramédico</t>
  </si>
  <si>
    <t>YOSELIN LOZANO LEON</t>
  </si>
  <si>
    <t>NEYDER ANDRIY CAZAREZ PEREZ</t>
  </si>
  <si>
    <t>DULCE BRITANI RUIZ CORTES</t>
  </si>
  <si>
    <t>Enfermera</t>
  </si>
  <si>
    <t>CHRISTIAN FARIAS URBINA</t>
  </si>
  <si>
    <t>TOTAL PROTECCIÓN CIVIL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</si>
  <si>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TRANSPARENCIA</t>
    </r>
  </si>
  <si>
    <t>LESLEY AGUIRRE MOYA</t>
  </si>
  <si>
    <t>KAREN MICHELLE MARTINEZ MORALES</t>
  </si>
  <si>
    <t>TOTAL  TRANSPARENCIA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</si>
  <si>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RASTRO MUNICIPAL</t>
    </r>
  </si>
  <si>
    <t>JESSICA AVALOS LOPEZ</t>
  </si>
  <si>
    <t>ELIZARDO DAVID ROMERO PADILLA</t>
  </si>
  <si>
    <t>Matancero</t>
  </si>
  <si>
    <t xml:space="preserve">MA. DEL CARMEN SEGOVIANO GONZALEZ </t>
  </si>
  <si>
    <t>JORGE ENRIQUE BRAVO MULGADO</t>
  </si>
  <si>
    <t xml:space="preserve">EDGAR EDUARDO TORRES LEÓN </t>
  </si>
  <si>
    <t>ANA MARIA GOMEZ RAMIREZ</t>
  </si>
  <si>
    <t xml:space="preserve">Intendente rastro </t>
  </si>
  <si>
    <t>JOSE GUILLERMO ALATRORRE SEGURA</t>
  </si>
  <si>
    <t xml:space="preserve">Sacrificio </t>
  </si>
  <si>
    <t>JULIO CESAR TOVAR BRAVO</t>
  </si>
  <si>
    <t>DESC 2 DIAS</t>
  </si>
  <si>
    <t>JESUS AGUILAR GOMEZ</t>
  </si>
  <si>
    <t>Cargador</t>
  </si>
  <si>
    <t>MARCO ANTONIO TOVALDO GONZALEZ</t>
  </si>
  <si>
    <t>TOTAL RASTRO MUNICIPAL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</si>
  <si>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:INTENDENCIA</t>
    </r>
  </si>
  <si>
    <t>MIGUEL ANGEL CONRIQUE VALADEZ</t>
  </si>
  <si>
    <t>Intendente poder joven</t>
  </si>
  <si>
    <t>ALEJANDRA FUENTES GONZALEZ</t>
  </si>
  <si>
    <t>Encargada intendencia</t>
  </si>
  <si>
    <t>MA ELENA GONZALEZ ESCAMILLA</t>
  </si>
  <si>
    <t>Intendencia presidencia</t>
  </si>
  <si>
    <t>MARIA EUGENIA CRUZ NAVARRO</t>
  </si>
  <si>
    <t>Intendencia Auditorio</t>
  </si>
  <si>
    <t>HECTOR VALADEZ HERRERA</t>
  </si>
  <si>
    <t xml:space="preserve">Intendente  </t>
  </si>
  <si>
    <t>ROSA LIMON GALLEGOS</t>
  </si>
  <si>
    <t xml:space="preserve">Intendente inst. mujer </t>
  </si>
  <si>
    <t>CLAUDIA GEORGINA GARCIA ESQUIVEL</t>
  </si>
  <si>
    <t>TOTAL INTENDENCIA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</si>
  <si>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AGUA POTABLE</t>
    </r>
  </si>
  <si>
    <t>J. NATIVIDAD RAMOS GOMEZ</t>
  </si>
  <si>
    <t>Supervisor Operador</t>
  </si>
  <si>
    <t>BERENICE GARCIA SANCHEZ</t>
  </si>
  <si>
    <t>ARTURO DELGADO MARTINEZ</t>
  </si>
  <si>
    <t>Fontanero</t>
  </si>
  <si>
    <t>TOTAL AGUA POTABLE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</si>
  <si>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DELEGACION BUENOS AIRES</t>
    </r>
  </si>
  <si>
    <t>KENIA ABARCA LOZA</t>
  </si>
  <si>
    <t>JENNIFER BRAVO CAMPOS</t>
  </si>
  <si>
    <t>TOTAL  DELEGACION DE BUENOS AIRES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</si>
  <si>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EDUCACIÓN</t>
    </r>
  </si>
  <si>
    <t>PAOLA GUADALUPE PEREZ TREJO</t>
  </si>
  <si>
    <t>MARIA JULIETA CÁZAREZ CÁZAREZ</t>
  </si>
  <si>
    <t>Bibliotecaria</t>
  </si>
  <si>
    <t>JUANA ELIZABETH RODRIGUEZ DOMINGUEZ</t>
  </si>
  <si>
    <t>TOTAL EDUCACIÓN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</si>
  <si>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SALUD</t>
    </r>
  </si>
  <si>
    <t>YULEIDY RODRIGUEZ RIOS</t>
  </si>
  <si>
    <t>LAURA ARACELI CARVAJAL SANCHEZ</t>
  </si>
  <si>
    <t>Auxiliar farmacia</t>
  </si>
  <si>
    <t>MIGUEL MENDEZ ESPARZA</t>
  </si>
  <si>
    <t>NANCY LIZBETH VILLASEÑOR ALVAREZ</t>
  </si>
  <si>
    <t>Médico Comunitario</t>
  </si>
  <si>
    <t>SAMANTA VIVIANA DOMINGUEZ MENDEZ</t>
  </si>
  <si>
    <t>TOTAL SALUD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</si>
  <si>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SINDICATURA</t>
    </r>
  </si>
  <si>
    <t>ANA YARELI RIZO MORALES</t>
  </si>
  <si>
    <t>TOTAL SINDICATURA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</si>
  <si>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:JUZGADO MUNICIPAL</t>
    </r>
  </si>
  <si>
    <t>SILVIA DANIELA MEZA SALAZAR</t>
  </si>
  <si>
    <t>TOTAL JUZGADO MUNICIPAL</t>
  </si>
  <si>
    <r>
      <t xml:space="preserve">Área o Dependencia: </t>
    </r>
    <r>
      <rPr>
        <b/>
        <sz val="11"/>
        <color theme="1"/>
        <rFont val="Calibri"/>
        <family val="2"/>
        <scheme val="minor"/>
      </rPr>
      <t>HACIENDA MUNICIPAL</t>
    </r>
  </si>
  <si>
    <t>FABIOLA GALVÁN OLGUÍN</t>
  </si>
  <si>
    <t>Auxiliar cuenta pública</t>
  </si>
  <si>
    <t>TOTAL HACIENDA MUNICIPAL</t>
  </si>
  <si>
    <r>
      <t xml:space="preserve">Área o Dependencia: </t>
    </r>
    <r>
      <rPr>
        <b/>
        <sz val="11"/>
        <color theme="1"/>
        <rFont val="Calibri"/>
        <family val="2"/>
        <scheme val="minor"/>
      </rPr>
      <t>PROMOCIÓN ECONÓMICA</t>
    </r>
  </si>
  <si>
    <t>MA. GUADALUPE CÁZAREZ VILLASEÑOR</t>
  </si>
  <si>
    <t>TOTAL PROMOCIÓN ECONÓMICA</t>
  </si>
  <si>
    <r>
      <t xml:space="preserve">Área o Dependencia: </t>
    </r>
    <r>
      <rPr>
        <b/>
        <sz val="11"/>
        <color theme="1"/>
        <rFont val="Calibri"/>
        <family val="2"/>
        <scheme val="minor"/>
      </rPr>
      <t>SISTEMAS E INNOVACIÓN</t>
    </r>
  </si>
  <si>
    <t>JOSE ANGEL ZAMBRANO GÓMEZ</t>
  </si>
  <si>
    <t>TOTAL SISTEMAS E INNOVACIÓN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</si>
  <si>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SECRETARIA GENERAL</t>
    </r>
  </si>
  <si>
    <t>CLAUDIA KARINA FUENTES DOMINGUEZ</t>
  </si>
  <si>
    <t>TOTAL SECRETARIA GENERAL</t>
  </si>
  <si>
    <t>COMPENSACIONES</t>
  </si>
  <si>
    <t>CLAUDIA GARCIA AYALA</t>
  </si>
  <si>
    <t>Registro civil</t>
  </si>
  <si>
    <t>FRANCISCO ALVAREZ GARCIA</t>
  </si>
  <si>
    <t>MAYRA ARLETT HERRERA TAMAYO</t>
  </si>
  <si>
    <t xml:space="preserve">Seguridad publica </t>
  </si>
  <si>
    <t>RAFAEL CHAVEZ HERNANDEZ</t>
  </si>
  <si>
    <t xml:space="preserve">Transito y vialidad </t>
  </si>
  <si>
    <t>MONICO BERNARDO REO BERMUDEZ</t>
  </si>
  <si>
    <t>Proteccion civil</t>
  </si>
  <si>
    <t>MIGUEL TORRES MENDOZA</t>
  </si>
  <si>
    <t>Agua potable</t>
  </si>
  <si>
    <t>ANTONIO VILLASEÑOR MENDEZ</t>
  </si>
  <si>
    <t>RUBEN COVARRUBIAS LOPEZ</t>
  </si>
  <si>
    <t>Mantenimiento</t>
  </si>
  <si>
    <t>FELIPE FUENTES BAÑALES</t>
  </si>
  <si>
    <t>FERNANDO AGUIRRE LEON</t>
  </si>
  <si>
    <t>JORGE LUIS SANCHEZ MARTINEZ</t>
  </si>
  <si>
    <t>Obras publicas</t>
  </si>
  <si>
    <t>LUIS ALEJANDRO ZAMBRANO SOTO</t>
  </si>
  <si>
    <t>RUBEN ZENDEJAS RAMIREZ</t>
  </si>
  <si>
    <t>CARLOS EDUARDO JACOBO AYALA</t>
  </si>
  <si>
    <t>ANGEL RAMIREZ CAMPOS</t>
  </si>
  <si>
    <t>Parques y jardines</t>
  </si>
  <si>
    <t>RAMON AYALA MENDOZA</t>
  </si>
  <si>
    <t>ARNOLD HANSEL PADILLA</t>
  </si>
  <si>
    <t>ERIK CESAR LOPEZ ESPARZA</t>
  </si>
  <si>
    <t>MARCO ANTONIO VALENCIA MENDEZ</t>
  </si>
  <si>
    <t>SERGIO CERDA BRAVO</t>
  </si>
  <si>
    <t>TOTAL COMPENSACIONES</t>
  </si>
  <si>
    <t>TOTALES</t>
  </si>
  <si>
    <t>Papel nómina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</si>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</sst>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33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7" fillId="2" borderId="1" xfId="1" applyNumberFormat="1" applyFont="1" applyFill="1" applyBorder="1" applyAlignment="1">
      <alignment horizontal="center" vertical="center" wrapText="1"/>
    </xf>
    <xf numFmtId="44" fontId="7" fillId="2" borderId="1" xfId="2" applyFont="1" applyFill="1" applyBorder="1" applyAlignment="1">
      <alignment horizontal="center" vertical="center" wrapText="1"/>
    </xf>
    <xf numFmtId="44" fontId="7" fillId="2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4" fontId="8" fillId="0" borderId="0" xfId="1" applyNumberFormat="1" applyFont="1" applyFill="1" applyBorder="1" applyAlignment="1">
      <alignment vertical="center"/>
    </xf>
    <xf numFmtId="44" fontId="8" fillId="0" borderId="0" xfId="2" applyFont="1" applyFill="1" applyBorder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0" fillId="0" borderId="3" xfId="0" applyBorder="1"/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4" fontId="9" fillId="0" borderId="4" xfId="0" applyNumberFormat="1" applyFont="1" applyBorder="1" applyAlignment="1">
      <alignment horizontal="left" vertical="center"/>
    </xf>
    <xf numFmtId="0" fontId="10" fillId="0" borderId="0" xfId="0" applyFont="1"/>
    <xf numFmtId="44" fontId="9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0" fillId="0" borderId="5" xfId="0" applyBorder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44" fontId="2" fillId="0" borderId="0" xfId="0" applyNumberFormat="1" applyFont="1"/>
    <xf numFmtId="0" fontId="9" fillId="0" borderId="0" xfId="0" applyFont="1" applyAlignment="1">
      <alignment horizontal="right" vertical="center"/>
    </xf>
    <xf numFmtId="44" fontId="11" fillId="0" borderId="0" xfId="2" applyFont="1" applyFill="1" applyBorder="1" applyAlignment="1">
      <alignment horizontal="right" vertical="center"/>
    </xf>
    <xf numFmtId="0" fontId="9" fillId="0" borderId="0" xfId="0" applyFont="1"/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44" fontId="2" fillId="3" borderId="6" xfId="0" applyNumberFormat="1" applyFont="1" applyFill="1" applyBorder="1"/>
    <xf numFmtId="8" fontId="0" fillId="0" borderId="0" xfId="0" applyNumberFormat="1"/>
    <xf numFmtId="44" fontId="0" fillId="0" borderId="0" xfId="0" applyNumberFormat="1"/>
    <xf numFmtId="0" fontId="12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5FB02-05DF-47BC-9E0D-AD6F3B5272AF}">
  <dimension ref="B1:M334"/>
  <sheetViews>
    <sheetView showGridLines="0" tabSelected="1" showWhiteSpace="0" zoomScale="90" zoomScaleNormal="90" workbookViewId="0">
      <pane ySplit="7" topLeftCell="A97" activePane="bottomLeft" state="frozen"/>
      <selection pane="bottomLeft" activeCell="B100" sqref="B100:J100"/>
    </sheetView>
  </sheetViews>
  <sheetFormatPr baseColWidth="10" defaultColWidth="11.42578125" defaultRowHeight="15" x14ac:dyDescent="0.25"/>
  <cols>
    <col min="1" max="1" width="1.5703125" customWidth="1"/>
    <col min="2" max="2" width="39" style="1" customWidth="1"/>
    <col min="3" max="3" width="14.85546875" style="1" customWidth="1"/>
    <col min="4" max="4" width="12.7109375" style="1" customWidth="1"/>
    <col min="5" max="5" width="15.42578125" style="1" customWidth="1"/>
    <col min="6" max="6" width="18.85546875" customWidth="1"/>
    <col min="7" max="7" width="14.28515625" customWidth="1"/>
    <col min="8" max="8" width="14.85546875" customWidth="1"/>
    <col min="9" max="9" width="19" customWidth="1"/>
    <col min="10" max="10" width="31.28515625" customWidth="1"/>
  </cols>
  <sheetData>
    <row r="1" spans="2:10" ht="6.75" customHeight="1" x14ac:dyDescent="0.25"/>
    <row r="2" spans="2:10" ht="6.75" customHeight="1" x14ac:dyDescent="0.25"/>
    <row r="3" spans="2:10" x14ac:dyDescent="0.25">
      <c r="B3" s="2" t="s">
        <v>0</v>
      </c>
      <c r="C3" s="2"/>
      <c r="D3" s="2"/>
      <c r="E3" s="2"/>
      <c r="F3" s="2"/>
      <c r="G3" s="2"/>
      <c r="H3" s="2"/>
      <c r="I3" s="2"/>
      <c r="J3" s="2"/>
    </row>
    <row r="4" spans="2:10" x14ac:dyDescent="0.25">
      <c r="B4" s="2" t="s">
        <v>1</v>
      </c>
      <c r="C4" s="2"/>
      <c r="D4" s="2"/>
      <c r="E4" s="2"/>
      <c r="F4" s="2"/>
      <c r="G4" s="2"/>
      <c r="H4" s="2"/>
      <c r="I4" s="2"/>
      <c r="J4" s="2"/>
    </row>
    <row r="5" spans="2:10" x14ac:dyDescent="0.25">
      <c r="B5" s="3" t="s">
        <v>2</v>
      </c>
      <c r="C5" s="2"/>
      <c r="D5" s="2"/>
      <c r="E5" s="2"/>
      <c r="F5" s="2"/>
      <c r="G5" s="2"/>
      <c r="H5" s="2"/>
      <c r="I5" s="2"/>
      <c r="J5" s="2"/>
    </row>
    <row r="6" spans="2:10" ht="9.75" customHeight="1" x14ac:dyDescent="0.25"/>
    <row r="7" spans="2:10" s="9" customFormat="1" ht="52.5" customHeight="1" x14ac:dyDescent="0.25">
      <c r="B7" s="4" t="s">
        <v>3</v>
      </c>
      <c r="C7" s="4" t="s">
        <v>4</v>
      </c>
      <c r="D7" s="4" t="s">
        <v>5</v>
      </c>
      <c r="E7" s="5" t="s">
        <v>6</v>
      </c>
      <c r="F7" s="6" t="s">
        <v>7</v>
      </c>
      <c r="G7" s="6" t="s">
        <v>8</v>
      </c>
      <c r="H7" s="7" t="s">
        <v>9</v>
      </c>
      <c r="I7" s="6" t="s">
        <v>10</v>
      </c>
      <c r="J7" s="8" t="s">
        <v>11</v>
      </c>
    </row>
    <row r="8" spans="2:10" ht="22.5" customHeight="1" x14ac:dyDescent="0.25">
      <c r="B8" s="10" t="s">
        <v>12</v>
      </c>
      <c r="C8" s="10"/>
      <c r="D8" s="10"/>
      <c r="E8" s="11"/>
      <c r="F8" s="12"/>
      <c r="G8" s="12"/>
      <c r="H8" s="13"/>
      <c r="I8" s="12"/>
    </row>
    <row r="9" spans="2:10" ht="52.5" customHeight="1" x14ac:dyDescent="0.25">
      <c r="B9" s="11" t="s">
        <v>13</v>
      </c>
      <c r="C9" s="11" t="s">
        <v>14</v>
      </c>
      <c r="D9" s="14">
        <v>43831</v>
      </c>
      <c r="E9" s="11"/>
      <c r="F9" s="12">
        <v>5403.97</v>
      </c>
      <c r="G9" s="12"/>
      <c r="H9" s="13"/>
      <c r="I9" s="12">
        <f t="shared" ref="I9:I16" si="0">F9+G9-H9</f>
        <v>5403.97</v>
      </c>
      <c r="J9" s="15"/>
    </row>
    <row r="10" spans="2:10" ht="52.5" customHeight="1" x14ac:dyDescent="0.25">
      <c r="B10" s="11" t="s">
        <v>15</v>
      </c>
      <c r="C10" s="11" t="s">
        <v>14</v>
      </c>
      <c r="D10" s="14">
        <v>44470</v>
      </c>
      <c r="E10" s="16"/>
      <c r="F10" s="12">
        <v>5495.56</v>
      </c>
      <c r="G10" s="12"/>
      <c r="H10" s="13"/>
      <c r="I10" s="12">
        <f t="shared" si="0"/>
        <v>5495.56</v>
      </c>
      <c r="J10" s="15"/>
    </row>
    <row r="11" spans="2:10" ht="52.5" customHeight="1" x14ac:dyDescent="0.25">
      <c r="B11" s="11" t="s">
        <v>16</v>
      </c>
      <c r="C11" s="16" t="s">
        <v>17</v>
      </c>
      <c r="D11" s="14">
        <v>44942</v>
      </c>
      <c r="E11" s="16"/>
      <c r="F11" s="12">
        <v>2825.55</v>
      </c>
      <c r="G11" s="12"/>
      <c r="H11" s="13"/>
      <c r="I11" s="12">
        <f t="shared" si="0"/>
        <v>2825.55</v>
      </c>
      <c r="J11" s="15"/>
    </row>
    <row r="12" spans="2:10" ht="52.5" customHeight="1" x14ac:dyDescent="0.25">
      <c r="B12" s="11" t="s">
        <v>18</v>
      </c>
      <c r="C12" s="16" t="s">
        <v>19</v>
      </c>
      <c r="D12" s="14">
        <v>45170</v>
      </c>
      <c r="E12" s="11"/>
      <c r="F12" s="12">
        <v>3042.9</v>
      </c>
      <c r="G12" s="12"/>
      <c r="H12" s="13"/>
      <c r="I12" s="12">
        <f t="shared" si="0"/>
        <v>3042.9</v>
      </c>
      <c r="J12" s="15"/>
    </row>
    <row r="13" spans="2:10" ht="52.5" customHeight="1" x14ac:dyDescent="0.25">
      <c r="B13" s="11" t="s">
        <v>20</v>
      </c>
      <c r="C13" s="16" t="s">
        <v>21</v>
      </c>
      <c r="D13" s="14">
        <v>45435</v>
      </c>
      <c r="E13" s="16"/>
      <c r="F13" s="12">
        <v>2716.35</v>
      </c>
      <c r="G13" s="12"/>
      <c r="H13" s="13"/>
      <c r="I13" s="12">
        <f t="shared" si="0"/>
        <v>2716.35</v>
      </c>
      <c r="J13" s="15"/>
    </row>
    <row r="14" spans="2:10" ht="52.5" customHeight="1" x14ac:dyDescent="0.25">
      <c r="B14" s="11" t="s">
        <v>22</v>
      </c>
      <c r="C14" s="11" t="s">
        <v>23</v>
      </c>
      <c r="D14" s="14">
        <v>45712</v>
      </c>
      <c r="E14" s="16"/>
      <c r="F14" s="12">
        <v>3000</v>
      </c>
      <c r="G14" s="12"/>
      <c r="H14" s="13"/>
      <c r="I14" s="12">
        <f t="shared" si="0"/>
        <v>3000</v>
      </c>
      <c r="J14" s="15"/>
    </row>
    <row r="15" spans="2:10" ht="52.5" customHeight="1" x14ac:dyDescent="0.25">
      <c r="B15" s="11" t="s">
        <v>24</v>
      </c>
      <c r="C15" s="11" t="s">
        <v>14</v>
      </c>
      <c r="D15" s="14">
        <v>45824</v>
      </c>
      <c r="E15" s="16"/>
      <c r="F15" s="12">
        <v>3500</v>
      </c>
      <c r="G15" s="12"/>
      <c r="H15" s="13"/>
      <c r="I15" s="12">
        <f t="shared" si="0"/>
        <v>3500</v>
      </c>
      <c r="J15" s="15"/>
    </row>
    <row r="16" spans="2:10" ht="52.5" customHeight="1" x14ac:dyDescent="0.25">
      <c r="B16" s="11" t="s">
        <v>25</v>
      </c>
      <c r="C16" s="11" t="s">
        <v>23</v>
      </c>
      <c r="D16" s="14">
        <v>45712</v>
      </c>
      <c r="E16" s="16"/>
      <c r="F16" s="12">
        <v>2800</v>
      </c>
      <c r="G16" s="12"/>
      <c r="H16" s="13"/>
      <c r="I16" s="12">
        <f t="shared" si="0"/>
        <v>2800</v>
      </c>
      <c r="J16" s="15"/>
    </row>
    <row r="17" spans="2:11" ht="28.5" customHeight="1" x14ac:dyDescent="0.25">
      <c r="B17" s="11"/>
      <c r="C17" s="17" t="s">
        <v>26</v>
      </c>
      <c r="D17" s="17"/>
      <c r="E17" s="11"/>
      <c r="F17" s="18">
        <f>SUM(F9:F16)</f>
        <v>28784.33</v>
      </c>
      <c r="G17" s="18">
        <f>SUM(G9:G16)</f>
        <v>0</v>
      </c>
      <c r="H17" s="18">
        <f>SUM(H9:H16)</f>
        <v>0</v>
      </c>
      <c r="I17" s="18">
        <f>SUM(I9:I16)</f>
        <v>28784.33</v>
      </c>
    </row>
    <row r="18" spans="2:11" ht="14.25" customHeight="1" x14ac:dyDescent="0.25">
      <c r="B18" s="11"/>
      <c r="C18" s="11"/>
      <c r="D18" s="11"/>
      <c r="E18" s="11"/>
      <c r="F18" s="12"/>
      <c r="G18" s="12"/>
      <c r="H18" s="13"/>
      <c r="I18" s="12"/>
    </row>
    <row r="19" spans="2:11" ht="93" customHeight="1" x14ac:dyDescent="0.25">
      <c r="B19" s="11"/>
      <c r="C19" s="11"/>
      <c r="D19" s="11"/>
      <c r="E19" s="11"/>
      <c r="F19" s="12"/>
      <c r="G19" s="12"/>
      <c r="H19" s="13"/>
      <c r="I19" s="12"/>
      <c r="K19" s="19"/>
    </row>
    <row r="20" spans="2:11" ht="22.5" customHeight="1" x14ac:dyDescent="0.25">
      <c r="B20" s="10" t="s">
        <v>27</v>
      </c>
      <c r="C20" s="10"/>
      <c r="D20" s="10"/>
      <c r="E20" s="11"/>
      <c r="F20" s="12"/>
      <c r="G20" s="12"/>
      <c r="H20" s="13"/>
      <c r="I20" s="12"/>
    </row>
    <row r="21" spans="2:11" ht="52.5" customHeight="1" x14ac:dyDescent="0.25">
      <c r="B21" s="11" t="s">
        <v>28</v>
      </c>
      <c r="C21" s="11" t="s">
        <v>29</v>
      </c>
      <c r="D21" s="11"/>
      <c r="E21" s="16"/>
      <c r="F21" s="12">
        <v>2568.31</v>
      </c>
      <c r="G21" s="12"/>
      <c r="H21" s="13"/>
      <c r="I21" s="12">
        <f t="shared" ref="I21:I28" si="1">F21+G21-H21</f>
        <v>2568.31</v>
      </c>
      <c r="J21" s="15"/>
    </row>
    <row r="22" spans="2:11" ht="52.5" customHeight="1" x14ac:dyDescent="0.25">
      <c r="B22" s="11" t="s">
        <v>30</v>
      </c>
      <c r="C22" s="16" t="s">
        <v>31</v>
      </c>
      <c r="D22" s="11"/>
      <c r="E22" s="16"/>
      <c r="F22" s="12">
        <v>1574.56</v>
      </c>
      <c r="G22" s="12"/>
      <c r="H22" s="13"/>
      <c r="I22" s="12">
        <f t="shared" si="1"/>
        <v>1574.56</v>
      </c>
      <c r="J22" s="15"/>
    </row>
    <row r="23" spans="2:11" ht="52.5" customHeight="1" x14ac:dyDescent="0.25">
      <c r="B23" s="11" t="s">
        <v>32</v>
      </c>
      <c r="C23" s="11" t="s">
        <v>14</v>
      </c>
      <c r="D23" s="14">
        <v>44488</v>
      </c>
      <c r="E23" s="16"/>
      <c r="F23" s="12">
        <v>4500</v>
      </c>
      <c r="G23" s="12"/>
      <c r="H23" s="13"/>
      <c r="I23" s="12">
        <f t="shared" si="1"/>
        <v>4500</v>
      </c>
      <c r="J23" s="15"/>
    </row>
    <row r="24" spans="2:11" ht="52.5" customHeight="1" x14ac:dyDescent="0.25">
      <c r="B24" s="11" t="s">
        <v>33</v>
      </c>
      <c r="C24" s="16" t="s">
        <v>34</v>
      </c>
      <c r="D24" s="14">
        <v>44608</v>
      </c>
      <c r="E24" s="16"/>
      <c r="F24" s="12">
        <v>2966.83</v>
      </c>
      <c r="G24" s="12"/>
      <c r="H24" s="13"/>
      <c r="I24" s="12">
        <f t="shared" si="1"/>
        <v>2966.83</v>
      </c>
      <c r="J24" s="15"/>
    </row>
    <row r="25" spans="2:11" ht="52.5" customHeight="1" x14ac:dyDescent="0.25">
      <c r="B25" s="11" t="s">
        <v>35</v>
      </c>
      <c r="C25" s="16" t="s">
        <v>36</v>
      </c>
      <c r="D25" s="14">
        <v>45712</v>
      </c>
      <c r="E25" s="16"/>
      <c r="F25" s="12">
        <f>2790</f>
        <v>2790</v>
      </c>
      <c r="G25" s="12"/>
      <c r="H25" s="13"/>
      <c r="I25" s="12">
        <f t="shared" si="1"/>
        <v>2790</v>
      </c>
      <c r="J25" s="15"/>
    </row>
    <row r="26" spans="2:11" ht="52.5" customHeight="1" x14ac:dyDescent="0.25">
      <c r="B26" s="11" t="s">
        <v>37</v>
      </c>
      <c r="C26" s="11" t="s">
        <v>14</v>
      </c>
      <c r="D26" s="14">
        <v>44697</v>
      </c>
      <c r="E26" s="11"/>
      <c r="F26" s="12">
        <v>3150</v>
      </c>
      <c r="G26" s="12"/>
      <c r="H26" s="13"/>
      <c r="I26" s="12">
        <f>F26+G26-H26</f>
        <v>3150</v>
      </c>
      <c r="J26" s="15"/>
    </row>
    <row r="27" spans="2:11" ht="52.5" customHeight="1" x14ac:dyDescent="0.25">
      <c r="B27" s="11" t="s">
        <v>38</v>
      </c>
      <c r="C27" s="11" t="s">
        <v>39</v>
      </c>
      <c r="D27" s="14">
        <v>45726</v>
      </c>
      <c r="E27" s="16"/>
      <c r="F27" s="12">
        <f>2939</f>
        <v>2939</v>
      </c>
      <c r="G27" s="12"/>
      <c r="H27" s="13"/>
      <c r="I27" s="12">
        <f t="shared" si="1"/>
        <v>2939</v>
      </c>
      <c r="J27" s="15"/>
    </row>
    <row r="28" spans="2:11" ht="52.5" customHeight="1" x14ac:dyDescent="0.25">
      <c r="B28" s="11" t="s">
        <v>40</v>
      </c>
      <c r="C28" s="16" t="s">
        <v>41</v>
      </c>
      <c r="D28" s="14">
        <v>44743</v>
      </c>
      <c r="E28" s="16"/>
      <c r="F28" s="12">
        <v>2282.1799999999998</v>
      </c>
      <c r="G28" s="12"/>
      <c r="H28" s="13"/>
      <c r="I28" s="12">
        <f t="shared" si="1"/>
        <v>2282.1799999999998</v>
      </c>
      <c r="J28" s="15"/>
    </row>
    <row r="29" spans="2:11" ht="28.5" customHeight="1" x14ac:dyDescent="0.25">
      <c r="B29" s="11"/>
      <c r="C29" s="17" t="s">
        <v>42</v>
      </c>
      <c r="D29" s="17"/>
      <c r="E29" s="11"/>
      <c r="F29" s="18">
        <f>SUM(F21:F28)</f>
        <v>22770.879999999997</v>
      </c>
      <c r="G29" s="18">
        <f>SUM(G21:G28)</f>
        <v>0</v>
      </c>
      <c r="H29" s="18">
        <f>SUM(H21:H28)</f>
        <v>0</v>
      </c>
      <c r="I29" s="18">
        <f>SUM(I21:I28)</f>
        <v>22770.879999999997</v>
      </c>
    </row>
    <row r="30" spans="2:11" ht="57" customHeight="1" x14ac:dyDescent="0.25">
      <c r="B30" s="11"/>
      <c r="C30" s="11"/>
      <c r="D30" s="11"/>
      <c r="E30" s="16"/>
      <c r="F30" s="12"/>
      <c r="G30" s="12"/>
      <c r="H30" s="13"/>
      <c r="I30" s="12"/>
    </row>
    <row r="31" spans="2:11" ht="22.5" customHeight="1" x14ac:dyDescent="0.25">
      <c r="B31" s="10" t="s">
        <v>43</v>
      </c>
      <c r="C31" s="10"/>
      <c r="D31" s="10"/>
      <c r="E31" s="11"/>
      <c r="F31" s="12"/>
      <c r="G31" s="12"/>
      <c r="H31" s="13"/>
      <c r="I31" s="12"/>
    </row>
    <row r="32" spans="2:11" ht="52.5" customHeight="1" x14ac:dyDescent="0.25">
      <c r="B32" s="11" t="s">
        <v>44</v>
      </c>
      <c r="C32" s="16" t="s">
        <v>14</v>
      </c>
      <c r="D32" s="14">
        <v>45390</v>
      </c>
      <c r="E32" s="16"/>
      <c r="F32" s="12">
        <v>3308.55</v>
      </c>
      <c r="G32" s="12"/>
      <c r="H32" s="13"/>
      <c r="I32" s="12">
        <f t="shared" ref="I32:I39" si="2">F32+G32-H32</f>
        <v>3308.55</v>
      </c>
      <c r="J32" s="15"/>
    </row>
    <row r="33" spans="2:10" ht="52.5" customHeight="1" x14ac:dyDescent="0.25">
      <c r="B33" s="11" t="s">
        <v>45</v>
      </c>
      <c r="C33" s="11" t="s">
        <v>46</v>
      </c>
      <c r="D33" s="14">
        <v>45566</v>
      </c>
      <c r="E33" s="16"/>
      <c r="F33" s="12">
        <v>2100</v>
      </c>
      <c r="G33" s="12"/>
      <c r="H33" s="13"/>
      <c r="I33" s="12">
        <f t="shared" si="2"/>
        <v>2100</v>
      </c>
      <c r="J33" s="15"/>
    </row>
    <row r="34" spans="2:10" ht="52.5" customHeight="1" x14ac:dyDescent="0.25">
      <c r="B34" s="11" t="s">
        <v>47</v>
      </c>
      <c r="C34" s="11" t="s">
        <v>48</v>
      </c>
      <c r="D34" s="14">
        <v>45581</v>
      </c>
      <c r="E34" s="16"/>
      <c r="F34" s="12">
        <v>2100</v>
      </c>
      <c r="G34" s="12"/>
      <c r="H34" s="13"/>
      <c r="I34" s="12">
        <f t="shared" si="2"/>
        <v>2100</v>
      </c>
      <c r="J34" s="15"/>
    </row>
    <row r="35" spans="2:10" ht="52.5" customHeight="1" x14ac:dyDescent="0.25">
      <c r="B35" s="11" t="s">
        <v>49</v>
      </c>
      <c r="C35" s="11" t="s">
        <v>50</v>
      </c>
      <c r="D35" s="14">
        <v>45612</v>
      </c>
      <c r="E35" s="16"/>
      <c r="F35" s="12">
        <v>3150</v>
      </c>
      <c r="G35" s="12"/>
      <c r="H35" s="13"/>
      <c r="I35" s="12">
        <f t="shared" si="2"/>
        <v>3150</v>
      </c>
      <c r="J35" s="15"/>
    </row>
    <row r="36" spans="2:10" ht="52.5" customHeight="1" x14ac:dyDescent="0.25">
      <c r="B36" s="11" t="s">
        <v>51</v>
      </c>
      <c r="C36" s="11" t="s">
        <v>52</v>
      </c>
      <c r="D36" s="14">
        <v>45631</v>
      </c>
      <c r="E36" s="16"/>
      <c r="F36" s="12">
        <v>2105.9499999999998</v>
      </c>
      <c r="G36" s="12"/>
      <c r="H36" s="13"/>
      <c r="I36" s="12">
        <f t="shared" si="2"/>
        <v>2105.9499999999998</v>
      </c>
      <c r="J36" s="15"/>
    </row>
    <row r="37" spans="2:10" ht="52.5" customHeight="1" x14ac:dyDescent="0.25">
      <c r="B37" s="11" t="s">
        <v>53</v>
      </c>
      <c r="C37" s="11" t="s">
        <v>52</v>
      </c>
      <c r="D37" s="14">
        <v>45631</v>
      </c>
      <c r="E37" s="16"/>
      <c r="F37" s="12">
        <v>2105.9499999999998</v>
      </c>
      <c r="G37" s="12"/>
      <c r="H37" s="13"/>
      <c r="I37" s="12">
        <f t="shared" si="2"/>
        <v>2105.9499999999998</v>
      </c>
      <c r="J37" s="15"/>
    </row>
    <row r="38" spans="2:10" ht="52.5" customHeight="1" x14ac:dyDescent="0.25">
      <c r="B38" s="11" t="s">
        <v>54</v>
      </c>
      <c r="C38" s="11" t="s">
        <v>46</v>
      </c>
      <c r="D38" s="14">
        <v>45673</v>
      </c>
      <c r="E38" s="16"/>
      <c r="F38" s="12">
        <v>2100</v>
      </c>
      <c r="G38" s="12"/>
      <c r="H38" s="13"/>
      <c r="I38" s="12">
        <f t="shared" si="2"/>
        <v>2100</v>
      </c>
      <c r="J38" s="15"/>
    </row>
    <row r="39" spans="2:10" ht="52.5" customHeight="1" x14ac:dyDescent="0.25">
      <c r="B39" s="11" t="s">
        <v>55</v>
      </c>
      <c r="C39" s="16" t="s">
        <v>56</v>
      </c>
      <c r="D39" s="14">
        <v>45782</v>
      </c>
      <c r="E39" s="16"/>
      <c r="F39" s="12">
        <f>3150</f>
        <v>3150</v>
      </c>
      <c r="G39" s="12"/>
      <c r="H39" s="13"/>
      <c r="I39" s="12">
        <f t="shared" si="2"/>
        <v>3150</v>
      </c>
      <c r="J39" s="15"/>
    </row>
    <row r="40" spans="2:10" ht="52.5" customHeight="1" x14ac:dyDescent="0.25">
      <c r="B40" s="11" t="s">
        <v>57</v>
      </c>
      <c r="C40" s="16" t="s">
        <v>58</v>
      </c>
      <c r="D40" s="14">
        <v>44531</v>
      </c>
      <c r="E40" s="11"/>
      <c r="F40" s="12">
        <v>2871.75</v>
      </c>
      <c r="G40" s="12"/>
      <c r="H40" s="13"/>
      <c r="I40" s="12">
        <f>F40+G40-H40</f>
        <v>2871.75</v>
      </c>
      <c r="J40" s="15"/>
    </row>
    <row r="41" spans="2:10" ht="28.5" customHeight="1" x14ac:dyDescent="0.25">
      <c r="B41" s="11"/>
      <c r="C41" s="17" t="s">
        <v>59</v>
      </c>
      <c r="D41" s="17"/>
      <c r="E41" s="11"/>
      <c r="F41" s="18">
        <f>SUM(F32:F40)</f>
        <v>22992.2</v>
      </c>
      <c r="G41" s="18">
        <f>SUM(G32:G40)</f>
        <v>0</v>
      </c>
      <c r="H41" s="18">
        <f>SUM(H32:H40)</f>
        <v>0</v>
      </c>
      <c r="I41" s="18">
        <f>SUM(I32:I40)</f>
        <v>22992.2</v>
      </c>
    </row>
    <row r="42" spans="2:10" ht="28.5" customHeight="1" x14ac:dyDescent="0.25">
      <c r="B42" s="11"/>
      <c r="C42" s="17"/>
      <c r="D42" s="17"/>
      <c r="E42" s="11"/>
      <c r="F42" s="20"/>
      <c r="G42" s="20"/>
      <c r="H42" s="20"/>
      <c r="I42" s="20"/>
    </row>
    <row r="43" spans="2:10" ht="28.5" customHeight="1" x14ac:dyDescent="0.25">
      <c r="B43" s="11"/>
      <c r="C43" s="17"/>
      <c r="D43" s="17"/>
      <c r="E43" s="11"/>
      <c r="F43" s="20"/>
      <c r="G43" s="20"/>
      <c r="H43" s="20"/>
      <c r="I43" s="20"/>
    </row>
    <row r="44" spans="2:10" ht="22.5" customHeight="1" x14ac:dyDescent="0.25">
      <c r="B44" s="10" t="s">
        <v>60</v>
      </c>
      <c r="C44" s="10"/>
      <c r="D44" s="10"/>
      <c r="E44" s="11"/>
      <c r="F44" s="12"/>
      <c r="G44" s="12"/>
      <c r="H44" s="13"/>
      <c r="I44" s="12"/>
    </row>
    <row r="45" spans="2:10" ht="52.5" customHeight="1" x14ac:dyDescent="0.25">
      <c r="B45" s="21" t="s">
        <v>61</v>
      </c>
      <c r="C45" s="11" t="s">
        <v>14</v>
      </c>
      <c r="D45" s="14">
        <v>45566</v>
      </c>
      <c r="E45" s="16"/>
      <c r="F45" s="12">
        <v>2625</v>
      </c>
      <c r="G45" s="12"/>
      <c r="H45" s="13"/>
      <c r="I45" s="12">
        <f>F45+G45-H45</f>
        <v>2625</v>
      </c>
      <c r="J45" s="15"/>
    </row>
    <row r="46" spans="2:10" ht="52.5" customHeight="1" x14ac:dyDescent="0.25">
      <c r="B46" s="21" t="s">
        <v>62</v>
      </c>
      <c r="C46" s="16" t="s">
        <v>63</v>
      </c>
      <c r="D46" s="22">
        <v>45579</v>
      </c>
      <c r="E46" s="16"/>
      <c r="F46" s="12">
        <v>3150</v>
      </c>
      <c r="G46" s="12"/>
      <c r="H46" s="13"/>
      <c r="I46" s="12">
        <f>F46+G46-H46</f>
        <v>3150</v>
      </c>
      <c r="J46" s="15"/>
    </row>
    <row r="47" spans="2:10" ht="52.5" customHeight="1" x14ac:dyDescent="0.25">
      <c r="B47" s="21" t="s">
        <v>64</v>
      </c>
      <c r="C47" s="16" t="s">
        <v>14</v>
      </c>
      <c r="D47" s="22">
        <v>45673</v>
      </c>
      <c r="E47" s="16"/>
      <c r="F47" s="12">
        <v>4200</v>
      </c>
      <c r="G47" s="12">
        <v>320</v>
      </c>
      <c r="H47" s="13"/>
      <c r="I47" s="12">
        <f>F47+G47-H47</f>
        <v>4520</v>
      </c>
      <c r="J47" s="15"/>
    </row>
    <row r="48" spans="2:10" ht="52.5" customHeight="1" x14ac:dyDescent="0.25">
      <c r="B48" s="21" t="s">
        <v>65</v>
      </c>
      <c r="C48" s="11" t="s">
        <v>14</v>
      </c>
      <c r="D48" s="14">
        <v>45566</v>
      </c>
      <c r="E48" s="16"/>
      <c r="F48" s="12">
        <v>4200</v>
      </c>
      <c r="G48" s="12">
        <v>320</v>
      </c>
      <c r="H48" s="13">
        <v>500</v>
      </c>
      <c r="I48" s="12">
        <f>F48+G48-H48</f>
        <v>4020</v>
      </c>
      <c r="J48" s="15"/>
    </row>
    <row r="49" spans="2:10" ht="28.5" customHeight="1" x14ac:dyDescent="0.25">
      <c r="B49" s="11"/>
      <c r="C49" s="17" t="s">
        <v>66</v>
      </c>
      <c r="D49" s="17"/>
      <c r="E49" s="11"/>
      <c r="F49" s="18">
        <f>SUM(F45:F48)</f>
        <v>14175</v>
      </c>
      <c r="G49" s="18">
        <f>SUM(G45:G48)</f>
        <v>640</v>
      </c>
      <c r="H49" s="18">
        <f>SUM(H45:H48)</f>
        <v>500</v>
      </c>
      <c r="I49" s="18">
        <f>SUM(I45:I48)</f>
        <v>14315</v>
      </c>
    </row>
    <row r="50" spans="2:10" ht="28.5" customHeight="1" x14ac:dyDescent="0.25">
      <c r="B50" s="11"/>
      <c r="C50" s="17"/>
      <c r="D50" s="17"/>
      <c r="E50" s="11"/>
      <c r="F50" s="20"/>
      <c r="G50" s="20"/>
      <c r="H50" s="20"/>
      <c r="I50" s="20"/>
    </row>
    <row r="51" spans="2:10" ht="28.5" customHeight="1" x14ac:dyDescent="0.25">
      <c r="B51" s="11"/>
      <c r="C51" s="17"/>
      <c r="D51" s="17"/>
      <c r="E51" s="11"/>
      <c r="F51" s="20"/>
      <c r="G51" s="20"/>
      <c r="H51" s="20"/>
      <c r="I51" s="20"/>
    </row>
    <row r="52" spans="2:10" ht="22.5" customHeight="1" x14ac:dyDescent="0.25">
      <c r="B52" s="10" t="s">
        <v>67</v>
      </c>
      <c r="C52" s="10"/>
      <c r="D52" s="10"/>
      <c r="E52" s="11"/>
      <c r="F52" s="12"/>
      <c r="G52" s="12"/>
      <c r="H52" s="13"/>
      <c r="I52" s="12"/>
    </row>
    <row r="53" spans="2:10" ht="52.5" customHeight="1" x14ac:dyDescent="0.25">
      <c r="B53" s="11" t="s">
        <v>68</v>
      </c>
      <c r="C53" s="11" t="s">
        <v>69</v>
      </c>
      <c r="D53" s="14">
        <v>44470</v>
      </c>
      <c r="E53" s="11"/>
      <c r="F53" s="12">
        <v>5303.77</v>
      </c>
      <c r="G53" s="12"/>
      <c r="H53" s="13">
        <v>296.95</v>
      </c>
      <c r="I53" s="12">
        <f>F53+G53-H53</f>
        <v>5006.8200000000006</v>
      </c>
      <c r="J53" s="15"/>
    </row>
    <row r="54" spans="2:10" ht="28.5" customHeight="1" x14ac:dyDescent="0.25">
      <c r="B54" s="11"/>
      <c r="C54" s="17" t="s">
        <v>70</v>
      </c>
      <c r="D54" s="17"/>
      <c r="E54" s="11"/>
      <c r="F54" s="18">
        <f>SUM(F53:F53)</f>
        <v>5303.77</v>
      </c>
      <c r="G54" s="18">
        <f>SUM(G53:G53)</f>
        <v>0</v>
      </c>
      <c r="H54" s="18">
        <f>SUM(H53:H53)</f>
        <v>296.95</v>
      </c>
      <c r="I54" s="18">
        <f>SUM(I53:I53)</f>
        <v>5006.8200000000006</v>
      </c>
    </row>
    <row r="55" spans="2:10" ht="28.5" customHeight="1" x14ac:dyDescent="0.25">
      <c r="B55" s="11"/>
      <c r="C55" s="17"/>
      <c r="D55" s="17"/>
      <c r="E55" s="11"/>
      <c r="F55" s="20"/>
      <c r="G55" s="20"/>
      <c r="H55" s="20"/>
      <c r="I55" s="20"/>
    </row>
    <row r="56" spans="2:10" ht="28.5" customHeight="1" x14ac:dyDescent="0.25">
      <c r="B56" s="11"/>
      <c r="C56" s="17"/>
      <c r="D56" s="17"/>
      <c r="E56" s="11"/>
      <c r="F56" s="20"/>
      <c r="G56" s="20"/>
      <c r="H56" s="20"/>
      <c r="I56" s="20"/>
    </row>
    <row r="57" spans="2:10" ht="22.5" customHeight="1" x14ac:dyDescent="0.25">
      <c r="B57" s="10" t="s">
        <v>71</v>
      </c>
      <c r="C57" s="10"/>
      <c r="D57" s="10"/>
      <c r="E57" s="11"/>
      <c r="F57" s="12"/>
      <c r="G57" s="12"/>
      <c r="H57" s="13"/>
      <c r="I57" s="12"/>
    </row>
    <row r="58" spans="2:10" ht="51" customHeight="1" x14ac:dyDescent="0.25">
      <c r="B58" s="11" t="s">
        <v>72</v>
      </c>
      <c r="C58" s="11" t="s">
        <v>73</v>
      </c>
      <c r="D58" s="14">
        <v>45566</v>
      </c>
      <c r="E58" s="11"/>
      <c r="F58" s="12">
        <v>2489.5500000000002</v>
      </c>
      <c r="G58" s="12"/>
      <c r="H58" s="13"/>
      <c r="I58" s="12">
        <f>F58+G58-H58</f>
        <v>2489.5500000000002</v>
      </c>
      <c r="J58" s="15"/>
    </row>
    <row r="59" spans="2:10" ht="51" customHeight="1" x14ac:dyDescent="0.25">
      <c r="B59" s="11" t="s">
        <v>74</v>
      </c>
      <c r="C59" s="11" t="s">
        <v>73</v>
      </c>
      <c r="D59" s="14">
        <v>45566</v>
      </c>
      <c r="E59" s="11"/>
      <c r="F59" s="12">
        <v>2489.5500000000002</v>
      </c>
      <c r="G59" s="12"/>
      <c r="H59" s="13"/>
      <c r="I59" s="12">
        <f>F59+G59-H59</f>
        <v>2489.5500000000002</v>
      </c>
      <c r="J59" s="15"/>
    </row>
    <row r="60" spans="2:10" ht="28.5" customHeight="1" x14ac:dyDescent="0.25">
      <c r="B60" s="11"/>
      <c r="C60" s="17" t="s">
        <v>75</v>
      </c>
      <c r="D60" s="17"/>
      <c r="E60" s="11"/>
      <c r="F60" s="18">
        <f>SUM(F58:F59)</f>
        <v>4979.1000000000004</v>
      </c>
      <c r="G60" s="18">
        <f>SUM(G58:G59)</f>
        <v>0</v>
      </c>
      <c r="H60" s="18">
        <f>SUM(H58:H59)</f>
        <v>0</v>
      </c>
      <c r="I60" s="18">
        <f>SUM(I58:I59)</f>
        <v>4979.1000000000004</v>
      </c>
    </row>
    <row r="61" spans="2:10" ht="52.5" customHeight="1" x14ac:dyDescent="0.25">
      <c r="B61" s="11"/>
      <c r="C61" s="11"/>
      <c r="D61" s="11"/>
      <c r="E61" s="11"/>
      <c r="F61" s="12"/>
      <c r="G61" s="12"/>
      <c r="H61" s="13"/>
      <c r="I61" s="12"/>
    </row>
    <row r="62" spans="2:10" ht="22.5" customHeight="1" x14ac:dyDescent="0.25">
      <c r="B62" s="10" t="s">
        <v>76</v>
      </c>
      <c r="C62" s="10"/>
      <c r="D62" s="10"/>
      <c r="E62" s="11"/>
      <c r="F62" s="12"/>
      <c r="G62" s="12"/>
      <c r="H62" s="13"/>
      <c r="I62" s="12"/>
    </row>
    <row r="63" spans="2:10" ht="52.5" customHeight="1" x14ac:dyDescent="0.25">
      <c r="B63" s="11" t="s">
        <v>77</v>
      </c>
      <c r="C63" s="16" t="s">
        <v>78</v>
      </c>
      <c r="D63" s="14">
        <v>44608</v>
      </c>
      <c r="E63" s="11"/>
      <c r="F63" s="12">
        <v>5040</v>
      </c>
      <c r="G63" s="12">
        <v>1620</v>
      </c>
      <c r="H63" s="13">
        <v>316.48</v>
      </c>
      <c r="I63" s="12">
        <f t="shared" ref="I63:I84" si="3">F63+G63-H63</f>
        <v>6343.52</v>
      </c>
      <c r="J63" s="15"/>
    </row>
    <row r="64" spans="2:10" ht="52.5" customHeight="1" x14ac:dyDescent="0.25">
      <c r="B64" s="11" t="s">
        <v>79</v>
      </c>
      <c r="C64" s="16" t="s">
        <v>80</v>
      </c>
      <c r="D64" s="14">
        <v>45012</v>
      </c>
      <c r="E64" s="16"/>
      <c r="F64" s="12">
        <v>6720</v>
      </c>
      <c r="G64" s="12">
        <v>180</v>
      </c>
      <c r="H64" s="13">
        <v>1040.01</v>
      </c>
      <c r="I64" s="12">
        <f t="shared" si="3"/>
        <v>5859.99</v>
      </c>
      <c r="J64" s="15"/>
    </row>
    <row r="65" spans="2:10" ht="52.5" customHeight="1" x14ac:dyDescent="0.25">
      <c r="B65" s="11" t="s">
        <v>81</v>
      </c>
      <c r="C65" s="16" t="s">
        <v>69</v>
      </c>
      <c r="D65" s="14">
        <v>45036</v>
      </c>
      <c r="E65" s="16"/>
      <c r="F65" s="12">
        <v>4781.7</v>
      </c>
      <c r="G65" s="12"/>
      <c r="H65" s="13"/>
      <c r="I65" s="12">
        <f t="shared" si="3"/>
        <v>4781.7</v>
      </c>
      <c r="J65" s="15"/>
    </row>
    <row r="66" spans="2:10" ht="52.5" customHeight="1" x14ac:dyDescent="0.25">
      <c r="B66" s="11" t="s">
        <v>82</v>
      </c>
      <c r="C66" s="16" t="s">
        <v>50</v>
      </c>
      <c r="D66" s="14">
        <v>45068</v>
      </c>
      <c r="E66" s="16"/>
      <c r="F66" s="12">
        <v>3465</v>
      </c>
      <c r="G66" s="12"/>
      <c r="H66" s="13">
        <v>450</v>
      </c>
      <c r="I66" s="12">
        <f t="shared" si="3"/>
        <v>3015</v>
      </c>
      <c r="J66" s="15"/>
    </row>
    <row r="67" spans="2:10" ht="52.5" customHeight="1" x14ac:dyDescent="0.25">
      <c r="B67" s="11" t="s">
        <v>83</v>
      </c>
      <c r="C67" s="16" t="s">
        <v>69</v>
      </c>
      <c r="D67" s="14">
        <v>45383</v>
      </c>
      <c r="E67" s="16"/>
      <c r="F67" s="12">
        <v>4410</v>
      </c>
      <c r="G67" s="12">
        <v>1620</v>
      </c>
      <c r="H67" s="13"/>
      <c r="I67" s="12">
        <f t="shared" si="3"/>
        <v>6030</v>
      </c>
      <c r="J67" s="15"/>
    </row>
    <row r="68" spans="2:10" ht="52.5" customHeight="1" x14ac:dyDescent="0.25">
      <c r="B68" s="11" t="s">
        <v>84</v>
      </c>
      <c r="C68" s="16" t="s">
        <v>85</v>
      </c>
      <c r="D68" s="14">
        <v>45536</v>
      </c>
      <c r="E68" s="16"/>
      <c r="F68" s="12">
        <v>6511.05</v>
      </c>
      <c r="G68" s="12"/>
      <c r="H68" s="13"/>
      <c r="I68" s="12">
        <f t="shared" si="3"/>
        <v>6511.05</v>
      </c>
      <c r="J68" s="15"/>
    </row>
    <row r="69" spans="2:10" ht="52.5" customHeight="1" x14ac:dyDescent="0.25">
      <c r="B69" s="11" t="s">
        <v>86</v>
      </c>
      <c r="C69" s="16" t="s">
        <v>87</v>
      </c>
      <c r="D69" s="22">
        <v>45566</v>
      </c>
      <c r="E69" s="16"/>
      <c r="F69" s="12">
        <v>4500</v>
      </c>
      <c r="G69" s="12"/>
      <c r="H69" s="13"/>
      <c r="I69" s="12">
        <f t="shared" si="3"/>
        <v>4500</v>
      </c>
      <c r="J69" s="23"/>
    </row>
    <row r="70" spans="2:10" ht="52.5" customHeight="1" x14ac:dyDescent="0.25">
      <c r="B70" s="11" t="s">
        <v>88</v>
      </c>
      <c r="C70" s="16" t="s">
        <v>89</v>
      </c>
      <c r="D70" s="22">
        <v>45566</v>
      </c>
      <c r="E70" s="16"/>
      <c r="F70" s="12">
        <v>5918.85</v>
      </c>
      <c r="G70" s="12"/>
      <c r="H70" s="13"/>
      <c r="I70" s="12">
        <f t="shared" si="3"/>
        <v>5918.85</v>
      </c>
      <c r="J70" s="15"/>
    </row>
    <row r="71" spans="2:10" ht="52.5" customHeight="1" x14ac:dyDescent="0.25">
      <c r="B71" s="11" t="s">
        <v>90</v>
      </c>
      <c r="C71" s="11" t="s">
        <v>69</v>
      </c>
      <c r="D71" s="14">
        <v>44501</v>
      </c>
      <c r="E71" s="16"/>
      <c r="F71" s="12">
        <v>5146.32</v>
      </c>
      <c r="G71" s="12"/>
      <c r="H71" s="13"/>
      <c r="I71" s="12">
        <f t="shared" si="3"/>
        <v>5146.32</v>
      </c>
      <c r="J71" s="15"/>
    </row>
    <row r="72" spans="2:10" ht="52.5" customHeight="1" x14ac:dyDescent="0.25">
      <c r="B72" s="11" t="s">
        <v>91</v>
      </c>
      <c r="C72" s="11" t="s">
        <v>92</v>
      </c>
      <c r="D72" s="14">
        <v>45593</v>
      </c>
      <c r="E72" s="16"/>
      <c r="F72" s="12">
        <v>5040</v>
      </c>
      <c r="G72" s="12">
        <v>480</v>
      </c>
      <c r="H72" s="13"/>
      <c r="I72" s="12">
        <f t="shared" si="3"/>
        <v>5520</v>
      </c>
      <c r="J72" s="15"/>
    </row>
    <row r="73" spans="2:10" ht="52.5" customHeight="1" x14ac:dyDescent="0.25">
      <c r="B73" s="11" t="s">
        <v>93</v>
      </c>
      <c r="C73" s="11" t="s">
        <v>94</v>
      </c>
      <c r="D73" s="14">
        <v>45597</v>
      </c>
      <c r="E73" s="16" t="s">
        <v>95</v>
      </c>
      <c r="F73" s="12">
        <f>3659.25-(3659.25/15)*1</f>
        <v>3415.3</v>
      </c>
      <c r="G73" s="12"/>
      <c r="H73" s="13"/>
      <c r="I73" s="12">
        <f t="shared" si="3"/>
        <v>3415.3</v>
      </c>
      <c r="J73" s="15"/>
    </row>
    <row r="74" spans="2:10" ht="52.5" customHeight="1" x14ac:dyDescent="0.25">
      <c r="B74" s="11" t="s">
        <v>96</v>
      </c>
      <c r="C74" s="11" t="s">
        <v>97</v>
      </c>
      <c r="D74" s="14">
        <v>45621</v>
      </c>
      <c r="E74" s="16"/>
      <c r="F74" s="12">
        <v>5040</v>
      </c>
      <c r="G74" s="12">
        <v>360</v>
      </c>
      <c r="H74" s="13"/>
      <c r="I74" s="12">
        <f t="shared" si="3"/>
        <v>5400</v>
      </c>
      <c r="J74" s="15"/>
    </row>
    <row r="75" spans="2:10" ht="52.5" customHeight="1" x14ac:dyDescent="0.25">
      <c r="B75" s="11" t="s">
        <v>98</v>
      </c>
      <c r="C75" s="11" t="s">
        <v>99</v>
      </c>
      <c r="D75" s="14">
        <v>45673</v>
      </c>
      <c r="E75" s="16"/>
      <c r="F75" s="12">
        <v>4700</v>
      </c>
      <c r="G75" s="12"/>
      <c r="H75" s="13"/>
      <c r="I75" s="12">
        <f t="shared" si="3"/>
        <v>4700</v>
      </c>
      <c r="J75" s="15"/>
    </row>
    <row r="76" spans="2:10" ht="52.5" customHeight="1" x14ac:dyDescent="0.25">
      <c r="B76" s="11" t="s">
        <v>100</v>
      </c>
      <c r="C76" s="11" t="s">
        <v>101</v>
      </c>
      <c r="D76" s="14">
        <v>45705</v>
      </c>
      <c r="E76" s="16" t="s">
        <v>95</v>
      </c>
      <c r="F76" s="12">
        <f>3318.41-(3318.41/15)*1</f>
        <v>3097.1826666666666</v>
      </c>
      <c r="G76" s="12">
        <v>480</v>
      </c>
      <c r="H76" s="13">
        <v>336.68</v>
      </c>
      <c r="I76" s="12">
        <f t="shared" si="3"/>
        <v>3240.5026666666668</v>
      </c>
      <c r="J76" s="15"/>
    </row>
    <row r="77" spans="2:10" ht="52.5" customHeight="1" x14ac:dyDescent="0.25">
      <c r="B77" s="11" t="s">
        <v>102</v>
      </c>
      <c r="C77" s="11" t="s">
        <v>92</v>
      </c>
      <c r="D77" s="14">
        <v>45747</v>
      </c>
      <c r="E77" s="16"/>
      <c r="F77" s="12">
        <v>5040</v>
      </c>
      <c r="G77" s="12">
        <v>960</v>
      </c>
      <c r="H77" s="13"/>
      <c r="I77" s="12">
        <f t="shared" si="3"/>
        <v>6000</v>
      </c>
      <c r="J77" s="15"/>
    </row>
    <row r="78" spans="2:10" ht="52.5" customHeight="1" x14ac:dyDescent="0.25">
      <c r="B78" s="11" t="s">
        <v>103</v>
      </c>
      <c r="C78" s="11" t="s">
        <v>101</v>
      </c>
      <c r="D78" s="14">
        <v>45880</v>
      </c>
      <c r="E78" s="16" t="s">
        <v>104</v>
      </c>
      <c r="F78" s="12">
        <f>3318-(3318/15)*10</f>
        <v>1106</v>
      </c>
      <c r="G78" s="12"/>
      <c r="H78" s="13"/>
      <c r="I78" s="12">
        <f t="shared" si="3"/>
        <v>1106</v>
      </c>
      <c r="J78" s="15"/>
    </row>
    <row r="79" spans="2:10" ht="52.5" customHeight="1" x14ac:dyDescent="0.25">
      <c r="B79" s="11" t="s">
        <v>105</v>
      </c>
      <c r="C79" s="11" t="s">
        <v>106</v>
      </c>
      <c r="D79" s="14">
        <v>45413</v>
      </c>
      <c r="E79" s="11" t="s">
        <v>95</v>
      </c>
      <c r="F79" s="12">
        <f>3465-(3465/15)*1</f>
        <v>3234</v>
      </c>
      <c r="G79" s="12"/>
      <c r="H79" s="13"/>
      <c r="I79" s="12">
        <f>F79+G79-H79</f>
        <v>3234</v>
      </c>
      <c r="J79" s="15"/>
    </row>
    <row r="80" spans="2:10" ht="52.5" customHeight="1" x14ac:dyDescent="0.25">
      <c r="B80" s="11" t="s">
        <v>107</v>
      </c>
      <c r="C80" s="16" t="s">
        <v>108</v>
      </c>
      <c r="D80" s="14">
        <v>45306</v>
      </c>
      <c r="E80" s="16" t="s">
        <v>109</v>
      </c>
      <c r="F80" s="12">
        <v>0</v>
      </c>
      <c r="G80" s="12"/>
      <c r="H80" s="13"/>
      <c r="I80" s="12">
        <f t="shared" si="3"/>
        <v>0</v>
      </c>
      <c r="J80" s="15"/>
    </row>
    <row r="81" spans="2:10" ht="52.5" customHeight="1" x14ac:dyDescent="0.25">
      <c r="B81" s="11" t="s">
        <v>110</v>
      </c>
      <c r="C81" s="16" t="s">
        <v>101</v>
      </c>
      <c r="D81" s="14">
        <v>45853</v>
      </c>
      <c r="E81" s="16"/>
      <c r="F81" s="12">
        <f>3318</f>
        <v>3318</v>
      </c>
      <c r="G81" s="12"/>
      <c r="H81" s="13"/>
      <c r="I81" s="12">
        <f t="shared" si="3"/>
        <v>3318</v>
      </c>
      <c r="J81" s="15"/>
    </row>
    <row r="82" spans="2:10" ht="52.5" customHeight="1" x14ac:dyDescent="0.25">
      <c r="B82" s="11" t="s">
        <v>111</v>
      </c>
      <c r="C82" s="16" t="s">
        <v>108</v>
      </c>
      <c r="D82" s="14">
        <v>45861</v>
      </c>
      <c r="E82" s="16"/>
      <c r="F82" s="12">
        <f>2500</f>
        <v>2500</v>
      </c>
      <c r="G82" s="12"/>
      <c r="H82" s="13"/>
      <c r="I82" s="12">
        <f t="shared" si="3"/>
        <v>2500</v>
      </c>
      <c r="J82" s="15"/>
    </row>
    <row r="83" spans="2:10" ht="52.5" customHeight="1" x14ac:dyDescent="0.25">
      <c r="B83" s="11" t="s">
        <v>112</v>
      </c>
      <c r="C83" s="16" t="s">
        <v>108</v>
      </c>
      <c r="D83" s="14">
        <v>45863</v>
      </c>
      <c r="E83" s="16"/>
      <c r="F83" s="12">
        <f>1200</f>
        <v>1200</v>
      </c>
      <c r="G83" s="12"/>
      <c r="H83" s="13"/>
      <c r="I83" s="12">
        <f t="shared" si="3"/>
        <v>1200</v>
      </c>
      <c r="J83" s="15"/>
    </row>
    <row r="84" spans="2:10" ht="52.5" customHeight="1" x14ac:dyDescent="0.25">
      <c r="B84" s="11" t="s">
        <v>113</v>
      </c>
      <c r="C84" s="16" t="s">
        <v>114</v>
      </c>
      <c r="D84" s="14">
        <v>45880</v>
      </c>
      <c r="E84" s="16" t="s">
        <v>104</v>
      </c>
      <c r="F84" s="12">
        <f>4800-(4800/15)*10</f>
        <v>1600</v>
      </c>
      <c r="G84" s="12"/>
      <c r="H84" s="13"/>
      <c r="I84" s="12">
        <f t="shared" si="3"/>
        <v>1600</v>
      </c>
      <c r="J84" s="15"/>
    </row>
    <row r="85" spans="2:10" ht="28.5" customHeight="1" x14ac:dyDescent="0.25">
      <c r="B85" s="11"/>
      <c r="C85" s="17" t="s">
        <v>115</v>
      </c>
      <c r="D85" s="17"/>
      <c r="E85" s="11"/>
      <c r="F85" s="18">
        <f>SUM(F63:F84)</f>
        <v>85783.402666666661</v>
      </c>
      <c r="G85" s="18">
        <f>SUM(G63:G84)</f>
        <v>5700</v>
      </c>
      <c r="H85" s="18">
        <f>SUM(H63:H84)</f>
        <v>2143.17</v>
      </c>
      <c r="I85" s="18">
        <f>SUM(I63:I84)</f>
        <v>89340.232666666663</v>
      </c>
    </row>
    <row r="86" spans="2:10" ht="28.5" customHeight="1" x14ac:dyDescent="0.25">
      <c r="B86" s="11"/>
      <c r="C86" s="17"/>
      <c r="D86" s="17"/>
      <c r="E86" s="11"/>
      <c r="F86" s="20"/>
      <c r="G86" s="20"/>
      <c r="H86" s="20"/>
      <c r="I86" s="20"/>
    </row>
    <row r="87" spans="2:10" ht="24.75" customHeight="1" x14ac:dyDescent="0.25">
      <c r="B87" s="11"/>
      <c r="C87" s="11"/>
      <c r="D87" s="11"/>
      <c r="E87" s="11"/>
      <c r="F87" s="12"/>
      <c r="G87" s="12"/>
      <c r="H87" s="13"/>
      <c r="I87" s="12"/>
    </row>
    <row r="88" spans="2:10" ht="22.5" customHeight="1" x14ac:dyDescent="0.25">
      <c r="B88" s="10" t="s">
        <v>116</v>
      </c>
      <c r="C88" s="10"/>
      <c r="D88" s="10"/>
      <c r="E88" s="11"/>
      <c r="F88" s="12"/>
      <c r="G88" s="12"/>
      <c r="H88" s="13"/>
      <c r="I88" s="12"/>
    </row>
    <row r="89" spans="2:10" ht="52.5" customHeight="1" x14ac:dyDescent="0.25">
      <c r="B89" s="11" t="s">
        <v>117</v>
      </c>
      <c r="C89" s="16" t="s">
        <v>118</v>
      </c>
      <c r="D89" s="14">
        <v>44470</v>
      </c>
      <c r="E89" s="16"/>
      <c r="F89" s="12">
        <v>2852.72</v>
      </c>
      <c r="G89" s="12"/>
      <c r="H89" s="13"/>
      <c r="I89" s="12">
        <f t="shared" ref="I89:I111" si="4">F89+G89-H89</f>
        <v>2852.72</v>
      </c>
      <c r="J89" s="15"/>
    </row>
    <row r="90" spans="2:10" ht="52.5" customHeight="1" x14ac:dyDescent="0.25">
      <c r="B90" s="11" t="s">
        <v>119</v>
      </c>
      <c r="C90" s="11" t="s">
        <v>120</v>
      </c>
      <c r="D90" s="14">
        <v>44713</v>
      </c>
      <c r="E90" s="16"/>
      <c r="F90" s="12">
        <v>2852.72</v>
      </c>
      <c r="G90" s="12"/>
      <c r="H90" s="13"/>
      <c r="I90" s="12">
        <f t="shared" si="4"/>
        <v>2852.72</v>
      </c>
      <c r="J90" s="15"/>
    </row>
    <row r="91" spans="2:10" ht="52.5" customHeight="1" x14ac:dyDescent="0.25">
      <c r="B91" s="11" t="s">
        <v>121</v>
      </c>
      <c r="C91" s="11" t="s">
        <v>120</v>
      </c>
      <c r="D91" s="14">
        <v>44850</v>
      </c>
      <c r="E91" s="16"/>
      <c r="F91" s="12">
        <v>2852.71</v>
      </c>
      <c r="G91" s="12"/>
      <c r="H91" s="13"/>
      <c r="I91" s="12">
        <f t="shared" si="4"/>
        <v>2852.71</v>
      </c>
      <c r="J91" s="15"/>
    </row>
    <row r="92" spans="2:10" ht="52.5" customHeight="1" x14ac:dyDescent="0.25">
      <c r="B92" s="11" t="s">
        <v>122</v>
      </c>
      <c r="C92" s="16" t="s">
        <v>123</v>
      </c>
      <c r="D92" s="14">
        <v>45118</v>
      </c>
      <c r="E92" s="16"/>
      <c r="F92" s="12">
        <v>2716.88</v>
      </c>
      <c r="G92" s="12"/>
      <c r="H92" s="13"/>
      <c r="I92" s="12">
        <f t="shared" si="4"/>
        <v>2716.88</v>
      </c>
      <c r="J92" s="15"/>
    </row>
    <row r="93" spans="2:10" ht="52.5" customHeight="1" x14ac:dyDescent="0.25">
      <c r="B93" s="11" t="s">
        <v>124</v>
      </c>
      <c r="C93" s="11" t="s">
        <v>120</v>
      </c>
      <c r="D93" s="14">
        <v>45139</v>
      </c>
      <c r="E93" s="16"/>
      <c r="F93" s="12">
        <v>3241.88</v>
      </c>
      <c r="G93" s="12"/>
      <c r="H93" s="13">
        <v>706.68</v>
      </c>
      <c r="I93" s="12">
        <f t="shared" si="4"/>
        <v>2535.2000000000003</v>
      </c>
      <c r="J93" s="15"/>
    </row>
    <row r="94" spans="2:10" ht="52.5" customHeight="1" x14ac:dyDescent="0.25">
      <c r="B94" s="11" t="s">
        <v>125</v>
      </c>
      <c r="C94" s="11" t="s">
        <v>120</v>
      </c>
      <c r="D94" s="14">
        <v>45154</v>
      </c>
      <c r="E94" s="16"/>
      <c r="F94" s="12">
        <v>2716.88</v>
      </c>
      <c r="G94" s="12"/>
      <c r="H94" s="13">
        <v>151.51</v>
      </c>
      <c r="I94" s="12">
        <f t="shared" si="4"/>
        <v>2565.37</v>
      </c>
      <c r="J94" s="15"/>
    </row>
    <row r="95" spans="2:10" ht="52.5" customHeight="1" x14ac:dyDescent="0.25">
      <c r="B95" s="11" t="s">
        <v>126</v>
      </c>
      <c r="C95" s="11" t="s">
        <v>52</v>
      </c>
      <c r="D95" s="14">
        <v>45201</v>
      </c>
      <c r="E95" s="16"/>
      <c r="F95" s="12">
        <v>3260.25</v>
      </c>
      <c r="G95" s="12">
        <v>248</v>
      </c>
      <c r="H95" s="13"/>
      <c r="I95" s="12">
        <f t="shared" si="4"/>
        <v>3508.25</v>
      </c>
      <c r="J95" s="15"/>
    </row>
    <row r="96" spans="2:10" ht="52.5" customHeight="1" x14ac:dyDescent="0.25">
      <c r="B96" s="11" t="s">
        <v>127</v>
      </c>
      <c r="C96" s="11" t="s">
        <v>52</v>
      </c>
      <c r="D96" s="14">
        <v>45201</v>
      </c>
      <c r="E96" s="16"/>
      <c r="F96" s="12">
        <v>3260.25</v>
      </c>
      <c r="G96" s="12">
        <v>248</v>
      </c>
      <c r="H96" s="13"/>
      <c r="I96" s="12">
        <f t="shared" si="4"/>
        <v>3508.25</v>
      </c>
      <c r="J96" s="15"/>
    </row>
    <row r="97" spans="2:10" ht="52.5" customHeight="1" x14ac:dyDescent="0.25">
      <c r="B97" s="11" t="s">
        <v>128</v>
      </c>
      <c r="C97" s="11" t="s">
        <v>120</v>
      </c>
      <c r="D97" s="14">
        <v>45307</v>
      </c>
      <c r="E97" s="16"/>
      <c r="F97" s="12">
        <v>2966.25</v>
      </c>
      <c r="G97" s="12"/>
      <c r="H97" s="13">
        <v>520.01</v>
      </c>
      <c r="I97" s="12">
        <f t="shared" si="4"/>
        <v>2446.2399999999998</v>
      </c>
      <c r="J97" s="15"/>
    </row>
    <row r="98" spans="2:10" ht="52.5" customHeight="1" x14ac:dyDescent="0.25">
      <c r="B98" s="11" t="s">
        <v>129</v>
      </c>
      <c r="C98" s="11" t="s">
        <v>130</v>
      </c>
      <c r="D98" s="14">
        <v>45299</v>
      </c>
      <c r="E98" s="16"/>
      <c r="F98" s="12">
        <v>2940</v>
      </c>
      <c r="G98" s="12"/>
      <c r="H98" s="13"/>
      <c r="I98" s="12">
        <f t="shared" si="4"/>
        <v>2940</v>
      </c>
      <c r="J98" s="15"/>
    </row>
    <row r="99" spans="2:10" ht="52.5" customHeight="1" x14ac:dyDescent="0.25">
      <c r="B99" s="11" t="s">
        <v>131</v>
      </c>
      <c r="C99" s="11" t="s">
        <v>132</v>
      </c>
      <c r="D99" s="14">
        <v>45411</v>
      </c>
      <c r="E99" s="16"/>
      <c r="F99" s="12">
        <f>3360</f>
        <v>3360</v>
      </c>
      <c r="G99" s="12"/>
      <c r="H99" s="13"/>
      <c r="I99" s="12">
        <f t="shared" si="4"/>
        <v>3360</v>
      </c>
      <c r="J99" s="15"/>
    </row>
    <row r="100" spans="2:10" ht="52.5" customHeight="1" x14ac:dyDescent="0.25">
      <c r="B100" s="11" t="s">
        <v>133</v>
      </c>
      <c r="C100" s="11" t="s">
        <v>132</v>
      </c>
      <c r="D100" s="14">
        <v>45566</v>
      </c>
      <c r="E100" s="16"/>
      <c r="F100" s="12">
        <v>3990</v>
      </c>
      <c r="G100" s="12"/>
      <c r="H100" s="13"/>
      <c r="I100" s="12">
        <f t="shared" si="4"/>
        <v>3990</v>
      </c>
      <c r="J100" s="15"/>
    </row>
    <row r="101" spans="2:10" ht="52.5" customHeight="1" x14ac:dyDescent="0.25">
      <c r="B101" s="11" t="s">
        <v>134</v>
      </c>
      <c r="C101" s="16" t="s">
        <v>135</v>
      </c>
      <c r="D101" s="14">
        <v>45572</v>
      </c>
      <c r="E101" s="16"/>
      <c r="F101" s="12">
        <v>4000</v>
      </c>
      <c r="G101" s="12">
        <f>2000+533</f>
        <v>2533</v>
      </c>
      <c r="H101" s="13">
        <v>1716.68</v>
      </c>
      <c r="I101" s="12">
        <f t="shared" si="4"/>
        <v>4816.32</v>
      </c>
      <c r="J101" s="15"/>
    </row>
    <row r="102" spans="2:10" ht="52.5" customHeight="1" x14ac:dyDescent="0.25">
      <c r="B102" s="11" t="s">
        <v>136</v>
      </c>
      <c r="C102" s="11" t="s">
        <v>52</v>
      </c>
      <c r="D102" s="14">
        <v>44546</v>
      </c>
      <c r="E102" s="16"/>
      <c r="F102" s="12">
        <v>3477.6</v>
      </c>
      <c r="G102" s="12"/>
      <c r="H102" s="13"/>
      <c r="I102" s="12">
        <f t="shared" si="4"/>
        <v>3477.6</v>
      </c>
      <c r="J102" s="15"/>
    </row>
    <row r="103" spans="2:10" ht="52.5" customHeight="1" x14ac:dyDescent="0.25">
      <c r="B103" s="11" t="s">
        <v>137</v>
      </c>
      <c r="C103" s="11" t="s">
        <v>52</v>
      </c>
      <c r="D103" s="14">
        <v>45566</v>
      </c>
      <c r="E103" s="16"/>
      <c r="F103" s="12">
        <f>3675</f>
        <v>3675</v>
      </c>
      <c r="G103" s="12"/>
      <c r="H103" s="13"/>
      <c r="I103" s="12">
        <f t="shared" si="4"/>
        <v>3675</v>
      </c>
      <c r="J103" s="15"/>
    </row>
    <row r="104" spans="2:10" ht="52.5" customHeight="1" x14ac:dyDescent="0.25">
      <c r="B104" s="11" t="s">
        <v>138</v>
      </c>
      <c r="C104" s="16" t="s">
        <v>139</v>
      </c>
      <c r="D104" s="22">
        <v>45581</v>
      </c>
      <c r="E104" s="16"/>
      <c r="F104" s="12">
        <v>3360</v>
      </c>
      <c r="G104" s="12"/>
      <c r="H104" s="13"/>
      <c r="I104" s="12">
        <f t="shared" si="4"/>
        <v>3360</v>
      </c>
      <c r="J104" s="15"/>
    </row>
    <row r="105" spans="2:10" ht="52.5" customHeight="1" x14ac:dyDescent="0.25">
      <c r="B105" s="11" t="s">
        <v>140</v>
      </c>
      <c r="C105" s="16" t="s">
        <v>141</v>
      </c>
      <c r="D105" s="22">
        <v>40179</v>
      </c>
      <c r="E105" s="16"/>
      <c r="F105" s="12">
        <v>1420.18</v>
      </c>
      <c r="G105" s="12"/>
      <c r="H105" s="13"/>
      <c r="I105" s="12">
        <f t="shared" si="4"/>
        <v>1420.18</v>
      </c>
      <c r="J105" s="15"/>
    </row>
    <row r="106" spans="2:10" ht="52.5" customHeight="1" x14ac:dyDescent="0.25">
      <c r="B106" s="11" t="s">
        <v>142</v>
      </c>
      <c r="C106" s="16" t="s">
        <v>14</v>
      </c>
      <c r="D106" s="22">
        <v>44636</v>
      </c>
      <c r="E106" s="16"/>
      <c r="F106" s="12">
        <v>3423</v>
      </c>
      <c r="G106" s="12"/>
      <c r="H106" s="13"/>
      <c r="I106" s="12">
        <f t="shared" si="4"/>
        <v>3423</v>
      </c>
      <c r="J106" s="15"/>
    </row>
    <row r="107" spans="2:10" ht="52.5" customHeight="1" x14ac:dyDescent="0.25">
      <c r="B107" s="11" t="s">
        <v>143</v>
      </c>
      <c r="C107" s="11" t="s">
        <v>144</v>
      </c>
      <c r="D107" s="14">
        <v>44531</v>
      </c>
      <c r="E107" s="16"/>
      <c r="F107" s="12">
        <f>4200</f>
        <v>4200</v>
      </c>
      <c r="G107" s="12"/>
      <c r="H107" s="13">
        <v>883.34</v>
      </c>
      <c r="I107" s="12">
        <f>F107+G107-H107</f>
        <v>3316.66</v>
      </c>
      <c r="J107" s="15"/>
    </row>
    <row r="108" spans="2:10" ht="52.5" customHeight="1" x14ac:dyDescent="0.25">
      <c r="B108" s="11" t="s">
        <v>145</v>
      </c>
      <c r="C108" s="16" t="s">
        <v>146</v>
      </c>
      <c r="D108" s="22">
        <v>44409</v>
      </c>
      <c r="E108" s="11"/>
      <c r="F108" s="12">
        <v>2852.72</v>
      </c>
      <c r="G108" s="12"/>
      <c r="H108" s="13"/>
      <c r="I108" s="12">
        <f>F108+G108-H108</f>
        <v>2852.72</v>
      </c>
      <c r="J108" s="15"/>
    </row>
    <row r="109" spans="2:10" ht="52.5" customHeight="1" x14ac:dyDescent="0.25">
      <c r="B109" s="11" t="s">
        <v>147</v>
      </c>
      <c r="C109" s="16" t="s">
        <v>52</v>
      </c>
      <c r="D109" s="14">
        <v>45719</v>
      </c>
      <c r="E109" s="16"/>
      <c r="F109" s="12">
        <v>2000</v>
      </c>
      <c r="G109" s="12"/>
      <c r="H109" s="13"/>
      <c r="I109" s="12">
        <f>F109+G109-H109</f>
        <v>2000</v>
      </c>
      <c r="J109" s="15"/>
    </row>
    <row r="110" spans="2:10" ht="52.5" customHeight="1" x14ac:dyDescent="0.25">
      <c r="B110" s="11" t="s">
        <v>148</v>
      </c>
      <c r="C110" s="16" t="s">
        <v>149</v>
      </c>
      <c r="D110" s="14">
        <v>44470</v>
      </c>
      <c r="E110" s="16"/>
      <c r="F110" s="12">
        <v>3260.2</v>
      </c>
      <c r="G110" s="12">
        <v>248</v>
      </c>
      <c r="H110" s="13"/>
      <c r="I110" s="12">
        <v>3260.2</v>
      </c>
      <c r="J110" s="15"/>
    </row>
    <row r="111" spans="2:10" ht="52.5" customHeight="1" x14ac:dyDescent="0.25">
      <c r="B111" s="11" t="s">
        <v>150</v>
      </c>
      <c r="C111" s="11" t="s">
        <v>52</v>
      </c>
      <c r="D111" s="14">
        <v>44485</v>
      </c>
      <c r="E111" s="11"/>
      <c r="F111" s="12">
        <v>2499.5300000000002</v>
      </c>
      <c r="G111" s="12"/>
      <c r="H111" s="13"/>
      <c r="I111" s="12">
        <f t="shared" si="4"/>
        <v>2499.5300000000002</v>
      </c>
      <c r="J111" s="15"/>
    </row>
    <row r="112" spans="2:10" ht="28.5" customHeight="1" x14ac:dyDescent="0.25">
      <c r="B112" s="11"/>
      <c r="C112" s="17" t="s">
        <v>151</v>
      </c>
      <c r="D112" s="17"/>
      <c r="E112" s="11"/>
      <c r="F112" s="18">
        <f>SUM(F89:F111)</f>
        <v>71178.77</v>
      </c>
      <c r="G112" s="18">
        <f>SUM(G89:G111)</f>
        <v>3277</v>
      </c>
      <c r="H112" s="18">
        <f>SUM(H89:H111)</f>
        <v>3978.2200000000003</v>
      </c>
      <c r="I112" s="18">
        <f>SUM(I89:I111)</f>
        <v>70229.549999999988</v>
      </c>
    </row>
    <row r="113" spans="2:10" ht="24" customHeight="1" x14ac:dyDescent="0.25">
      <c r="B113" s="11"/>
      <c r="C113" s="17"/>
      <c r="D113" s="17"/>
      <c r="E113" s="11"/>
      <c r="F113" s="20"/>
      <c r="G113" s="20"/>
      <c r="H113" s="20"/>
      <c r="I113" s="20"/>
    </row>
    <row r="114" spans="2:10" ht="24" customHeight="1" x14ac:dyDescent="0.25">
      <c r="B114" s="11"/>
      <c r="C114" s="17"/>
      <c r="D114" s="17"/>
      <c r="E114" s="11"/>
      <c r="F114" s="20"/>
      <c r="G114" s="20"/>
      <c r="H114" s="20"/>
      <c r="I114" s="20"/>
    </row>
    <row r="115" spans="2:10" ht="22.5" customHeight="1" x14ac:dyDescent="0.25">
      <c r="B115" s="10" t="s">
        <v>152</v>
      </c>
      <c r="C115" s="10"/>
      <c r="D115" s="10"/>
      <c r="E115" s="11"/>
      <c r="F115" s="12"/>
      <c r="G115" s="12"/>
      <c r="H115" s="13"/>
      <c r="I115" s="12"/>
    </row>
    <row r="116" spans="2:10" ht="52.5" customHeight="1" x14ac:dyDescent="0.25">
      <c r="B116" s="11" t="s">
        <v>153</v>
      </c>
      <c r="C116" s="11" t="s">
        <v>144</v>
      </c>
      <c r="D116" s="14">
        <v>44986</v>
      </c>
      <c r="E116" s="16"/>
      <c r="F116" s="12">
        <v>4200</v>
      </c>
      <c r="G116" s="12"/>
      <c r="H116" s="13">
        <v>500</v>
      </c>
      <c r="I116" s="12">
        <f>F116+G116-H116</f>
        <v>3700</v>
      </c>
      <c r="J116" s="15"/>
    </row>
    <row r="117" spans="2:10" ht="52.5" customHeight="1" x14ac:dyDescent="0.25">
      <c r="B117" s="11" t="s">
        <v>154</v>
      </c>
      <c r="C117" s="11" t="s">
        <v>144</v>
      </c>
      <c r="D117" s="14">
        <v>45597</v>
      </c>
      <c r="E117" s="11"/>
      <c r="F117" s="12">
        <v>4200</v>
      </c>
      <c r="G117" s="12"/>
      <c r="H117" s="13">
        <v>825.01</v>
      </c>
      <c r="I117" s="12">
        <f>F117+G117-H117</f>
        <v>3374.99</v>
      </c>
      <c r="J117" s="15"/>
    </row>
    <row r="118" spans="2:10" ht="52.5" customHeight="1" x14ac:dyDescent="0.25">
      <c r="B118" s="11" t="s">
        <v>155</v>
      </c>
      <c r="C118" s="11" t="s">
        <v>144</v>
      </c>
      <c r="D118" s="14">
        <v>45597</v>
      </c>
      <c r="E118" s="11" t="s">
        <v>95</v>
      </c>
      <c r="F118" s="12">
        <f>4200-(4200/15)*1</f>
        <v>3920</v>
      </c>
      <c r="G118" s="12"/>
      <c r="H118" s="13"/>
      <c r="I118" s="12">
        <f>F118+G118-H118</f>
        <v>3920</v>
      </c>
      <c r="J118" s="15"/>
    </row>
    <row r="119" spans="2:10" ht="52.5" customHeight="1" x14ac:dyDescent="0.25">
      <c r="B119" s="11" t="s">
        <v>156</v>
      </c>
      <c r="C119" s="11" t="s">
        <v>144</v>
      </c>
      <c r="D119" s="14">
        <v>45398</v>
      </c>
      <c r="E119" s="16"/>
      <c r="F119" s="12">
        <v>4200</v>
      </c>
      <c r="G119" s="12"/>
      <c r="H119" s="13">
        <v>530.01</v>
      </c>
      <c r="I119" s="12">
        <f>F119+G119-H119</f>
        <v>3669.99</v>
      </c>
      <c r="J119" s="15"/>
    </row>
    <row r="120" spans="2:10" ht="28.5" customHeight="1" x14ac:dyDescent="0.25">
      <c r="B120" s="11"/>
      <c r="C120" s="17" t="s">
        <v>157</v>
      </c>
      <c r="D120" s="17"/>
      <c r="E120" s="11"/>
      <c r="F120" s="18">
        <f>SUM(F116:F119)</f>
        <v>16520</v>
      </c>
      <c r="G120" s="18">
        <f>SUM(G116:G119)</f>
        <v>0</v>
      </c>
      <c r="H120" s="18">
        <f>SUM(H116:H119)</f>
        <v>1855.02</v>
      </c>
      <c r="I120" s="18">
        <f>SUM(I116:I119)</f>
        <v>14664.98</v>
      </c>
    </row>
    <row r="121" spans="2:10" ht="28.5" customHeight="1" x14ac:dyDescent="0.25">
      <c r="B121" s="11"/>
      <c r="C121" s="17"/>
      <c r="D121" s="17"/>
      <c r="E121" s="11"/>
      <c r="F121" s="20"/>
      <c r="G121" s="20"/>
      <c r="H121" s="20"/>
      <c r="I121" s="20"/>
    </row>
    <row r="122" spans="2:10" ht="28.5" customHeight="1" x14ac:dyDescent="0.25">
      <c r="B122" s="11"/>
      <c r="C122" s="17"/>
      <c r="D122" s="17"/>
      <c r="E122" s="11"/>
      <c r="F122" s="20"/>
      <c r="G122" s="20"/>
      <c r="H122" s="20"/>
      <c r="I122" s="20"/>
    </row>
    <row r="123" spans="2:10" ht="22.5" customHeight="1" x14ac:dyDescent="0.25">
      <c r="B123" s="10" t="s">
        <v>158</v>
      </c>
      <c r="C123" s="10"/>
      <c r="D123" s="10"/>
      <c r="E123" s="11"/>
      <c r="F123" s="12"/>
      <c r="G123" s="12"/>
      <c r="H123" s="13"/>
      <c r="I123" s="12"/>
    </row>
    <row r="124" spans="2:10" ht="52.5" customHeight="1" x14ac:dyDescent="0.25">
      <c r="B124" s="11" t="s">
        <v>159</v>
      </c>
      <c r="C124" s="11" t="s">
        <v>160</v>
      </c>
      <c r="D124" s="14">
        <v>45779</v>
      </c>
      <c r="E124" s="16"/>
      <c r="F124" s="12">
        <f>7073</f>
        <v>7073</v>
      </c>
      <c r="G124" s="12"/>
      <c r="H124" s="13"/>
      <c r="I124" s="12">
        <f>F124+G124-H124</f>
        <v>7073</v>
      </c>
      <c r="J124" s="15"/>
    </row>
    <row r="125" spans="2:10" ht="52.5" customHeight="1" x14ac:dyDescent="0.25">
      <c r="B125" s="11" t="s">
        <v>161</v>
      </c>
      <c r="C125" s="11" t="s">
        <v>14</v>
      </c>
      <c r="D125" s="14">
        <v>45566</v>
      </c>
      <c r="E125" s="11"/>
      <c r="F125" s="12">
        <v>5250</v>
      </c>
      <c r="G125" s="12"/>
      <c r="H125" s="13"/>
      <c r="I125" s="12">
        <f>F125+G125-H125</f>
        <v>5250</v>
      </c>
      <c r="J125" s="15"/>
    </row>
    <row r="126" spans="2:10" ht="28.5" customHeight="1" x14ac:dyDescent="0.25">
      <c r="B126" s="11"/>
      <c r="C126" s="17" t="s">
        <v>162</v>
      </c>
      <c r="D126" s="17"/>
      <c r="E126" s="11"/>
      <c r="F126" s="18">
        <f>SUM(F124:F125)</f>
        <v>12323</v>
      </c>
      <c r="G126" s="18">
        <f>SUM(G124:G125)</f>
        <v>0</v>
      </c>
      <c r="H126" s="18">
        <f>SUM(H124:H125)</f>
        <v>0</v>
      </c>
      <c r="I126" s="18">
        <f>SUM(I124:I125)</f>
        <v>12323</v>
      </c>
    </row>
    <row r="127" spans="2:10" ht="28.5" customHeight="1" x14ac:dyDescent="0.25">
      <c r="B127" s="11"/>
      <c r="C127" s="17"/>
      <c r="D127" s="17"/>
      <c r="E127" s="11"/>
      <c r="F127" s="20"/>
      <c r="G127" s="20"/>
      <c r="H127" s="20"/>
      <c r="I127" s="20"/>
    </row>
    <row r="128" spans="2:10" ht="26.25" customHeight="1" x14ac:dyDescent="0.25">
      <c r="B128" s="11"/>
      <c r="C128" s="11"/>
      <c r="D128" s="11"/>
      <c r="E128" s="11"/>
      <c r="F128" s="12"/>
      <c r="G128" s="12"/>
      <c r="H128" s="13"/>
      <c r="I128" s="12"/>
    </row>
    <row r="129" spans="2:10" ht="28.5" customHeight="1" x14ac:dyDescent="0.25">
      <c r="B129" s="11"/>
      <c r="C129" s="17"/>
      <c r="D129" s="17"/>
      <c r="E129" s="11"/>
      <c r="F129" s="20"/>
      <c r="G129" s="20"/>
      <c r="H129" s="20"/>
      <c r="I129" s="20"/>
    </row>
    <row r="130" spans="2:10" ht="36" customHeight="1" x14ac:dyDescent="0.25">
      <c r="B130" s="11"/>
      <c r="C130" s="11"/>
      <c r="D130" s="11"/>
      <c r="E130" s="11"/>
      <c r="F130" s="12"/>
      <c r="G130" s="12"/>
      <c r="H130" s="13"/>
      <c r="I130" s="12"/>
    </row>
    <row r="131" spans="2:10" ht="22.5" customHeight="1" x14ac:dyDescent="0.25">
      <c r="B131" s="10" t="s">
        <v>163</v>
      </c>
      <c r="C131" s="10"/>
      <c r="D131" s="10"/>
      <c r="E131" s="11"/>
      <c r="F131" s="12"/>
      <c r="G131" s="12"/>
      <c r="H131" s="13"/>
      <c r="I131" s="12"/>
    </row>
    <row r="132" spans="2:10" ht="52.5" customHeight="1" x14ac:dyDescent="0.25">
      <c r="B132" s="11" t="s">
        <v>164</v>
      </c>
      <c r="C132" s="11" t="s">
        <v>14</v>
      </c>
      <c r="D132" s="14">
        <v>45566</v>
      </c>
      <c r="E132" s="16"/>
      <c r="F132" s="12">
        <v>3675</v>
      </c>
      <c r="G132" s="12"/>
      <c r="H132" s="13"/>
      <c r="I132" s="12">
        <f>F132+G132-H132</f>
        <v>3675</v>
      </c>
      <c r="J132" s="15"/>
    </row>
    <row r="133" spans="2:10" ht="52.5" customHeight="1" x14ac:dyDescent="0.25">
      <c r="B133" s="11" t="s">
        <v>165</v>
      </c>
      <c r="C133" s="11" t="s">
        <v>14</v>
      </c>
      <c r="D133" s="14">
        <v>45566</v>
      </c>
      <c r="E133" s="11"/>
      <c r="F133" s="12">
        <v>3675</v>
      </c>
      <c r="G133" s="12">
        <v>500</v>
      </c>
      <c r="H133" s="13"/>
      <c r="I133" s="12">
        <f>F133+G133-H133</f>
        <v>4175</v>
      </c>
      <c r="J133" s="15"/>
    </row>
    <row r="134" spans="2:10" ht="48" customHeight="1" x14ac:dyDescent="0.25">
      <c r="B134" s="11"/>
      <c r="C134" s="17" t="s">
        <v>166</v>
      </c>
      <c r="D134" s="17"/>
      <c r="E134" s="11"/>
      <c r="F134" s="18">
        <f>SUM(F132:F133)</f>
        <v>7350</v>
      </c>
      <c r="G134" s="18">
        <f>SUM(G132:G133)</f>
        <v>500</v>
      </c>
      <c r="H134" s="18">
        <f>SUM(H132:H133)</f>
        <v>0</v>
      </c>
      <c r="I134" s="18">
        <f>SUM(I132:I133)</f>
        <v>7850</v>
      </c>
    </row>
    <row r="135" spans="2:10" ht="48" customHeight="1" x14ac:dyDescent="0.25">
      <c r="B135" s="11"/>
      <c r="C135" s="17"/>
      <c r="D135" s="17"/>
      <c r="E135" s="11"/>
      <c r="F135" s="20"/>
      <c r="G135" s="20"/>
      <c r="H135" s="20"/>
      <c r="I135" s="20"/>
    </row>
    <row r="136" spans="2:10" ht="22.5" customHeight="1" x14ac:dyDescent="0.25">
      <c r="B136" s="10" t="s">
        <v>167</v>
      </c>
      <c r="C136" s="10"/>
      <c r="D136" s="10"/>
      <c r="E136" s="11"/>
      <c r="F136" s="12"/>
      <c r="G136" s="12"/>
      <c r="H136" s="13"/>
      <c r="I136" s="12"/>
    </row>
    <row r="137" spans="2:10" ht="52.5" customHeight="1" x14ac:dyDescent="0.25">
      <c r="B137" s="11" t="s">
        <v>168</v>
      </c>
      <c r="C137" s="11" t="s">
        <v>14</v>
      </c>
      <c r="D137" s="14">
        <v>45566</v>
      </c>
      <c r="E137" s="11"/>
      <c r="F137" s="12">
        <v>4000</v>
      </c>
      <c r="G137" s="12">
        <v>380</v>
      </c>
      <c r="H137" s="13"/>
      <c r="I137" s="12">
        <f>F137+G137-H137</f>
        <v>4380</v>
      </c>
      <c r="J137" s="15"/>
    </row>
    <row r="138" spans="2:10" ht="52.5" customHeight="1" x14ac:dyDescent="0.25">
      <c r="B138" s="11" t="s">
        <v>169</v>
      </c>
      <c r="C138" s="11" t="s">
        <v>14</v>
      </c>
      <c r="D138" s="14">
        <v>45566</v>
      </c>
      <c r="E138" s="11"/>
      <c r="F138" s="12">
        <v>4000</v>
      </c>
      <c r="G138" s="12">
        <v>419</v>
      </c>
      <c r="H138" s="13"/>
      <c r="I138" s="12">
        <f>F138+G138-H138</f>
        <v>4419</v>
      </c>
      <c r="J138" s="15"/>
    </row>
    <row r="139" spans="2:10" ht="52.5" customHeight="1" x14ac:dyDescent="0.25">
      <c r="B139" s="11" t="s">
        <v>170</v>
      </c>
      <c r="C139" s="11" t="s">
        <v>14</v>
      </c>
      <c r="D139" s="14">
        <v>45839</v>
      </c>
      <c r="E139" s="11" t="s">
        <v>171</v>
      </c>
      <c r="F139" s="12">
        <f>4000-(4000/15)*3</f>
        <v>3200</v>
      </c>
      <c r="G139" s="12"/>
      <c r="H139" s="13"/>
      <c r="I139" s="12">
        <f>F139+G139-H139</f>
        <v>3200</v>
      </c>
      <c r="J139" s="15"/>
    </row>
    <row r="140" spans="2:10" ht="36.75" customHeight="1" x14ac:dyDescent="0.25">
      <c r="B140" s="11"/>
      <c r="C140" s="17" t="s">
        <v>172</v>
      </c>
      <c r="D140" s="17"/>
      <c r="E140" s="11"/>
      <c r="F140" s="18">
        <f>SUM(F137:F139)</f>
        <v>11200</v>
      </c>
      <c r="G140" s="18">
        <f>SUM(G137:G139)</f>
        <v>799</v>
      </c>
      <c r="H140" s="18">
        <f>SUM(H137:H139)</f>
        <v>0</v>
      </c>
      <c r="I140" s="18">
        <f>SUM(I137:I139)</f>
        <v>11999</v>
      </c>
    </row>
    <row r="141" spans="2:10" ht="102" customHeight="1" x14ac:dyDescent="0.25">
      <c r="B141" s="11"/>
      <c r="C141" s="11"/>
      <c r="D141" s="11"/>
      <c r="E141" s="11"/>
      <c r="F141" s="12"/>
      <c r="G141" s="12"/>
      <c r="H141" s="13"/>
      <c r="I141" s="12"/>
    </row>
    <row r="142" spans="2:10" ht="22.5" customHeight="1" x14ac:dyDescent="0.25">
      <c r="B142" s="10" t="s">
        <v>173</v>
      </c>
      <c r="C142" s="10"/>
      <c r="D142" s="10"/>
      <c r="E142" s="11"/>
      <c r="F142" s="12"/>
      <c r="G142" s="12"/>
      <c r="H142" s="13"/>
      <c r="I142" s="12"/>
    </row>
    <row r="143" spans="2:10" ht="52.5" customHeight="1" x14ac:dyDescent="0.25">
      <c r="B143" s="11" t="s">
        <v>174</v>
      </c>
      <c r="C143" s="11" t="s">
        <v>14</v>
      </c>
      <c r="D143" s="14">
        <v>45566</v>
      </c>
      <c r="E143" s="16"/>
      <c r="F143" s="12">
        <v>3150</v>
      </c>
      <c r="G143" s="12"/>
      <c r="H143" s="13"/>
      <c r="I143" s="12">
        <f>F143+G143-H143</f>
        <v>3150</v>
      </c>
      <c r="J143" s="15"/>
    </row>
    <row r="144" spans="2:10" ht="36.75" customHeight="1" x14ac:dyDescent="0.25">
      <c r="B144" s="11"/>
      <c r="C144" s="17" t="s">
        <v>175</v>
      </c>
      <c r="D144" s="17"/>
      <c r="E144" s="11"/>
      <c r="F144" s="18">
        <f>SUM(F143:F143)</f>
        <v>3150</v>
      </c>
      <c r="G144" s="18">
        <f>SUM(G143:G143)</f>
        <v>0</v>
      </c>
      <c r="H144" s="18">
        <f>SUM(H143:H143)</f>
        <v>0</v>
      </c>
      <c r="I144" s="18">
        <f>SUM(I143:I143)</f>
        <v>3150</v>
      </c>
    </row>
    <row r="145" spans="2:10" ht="36.75" customHeight="1" x14ac:dyDescent="0.25">
      <c r="B145" s="11"/>
      <c r="C145" s="17"/>
      <c r="D145" s="17"/>
      <c r="E145" s="11"/>
      <c r="F145" s="20"/>
      <c r="G145" s="20"/>
      <c r="H145" s="20"/>
      <c r="I145" s="20"/>
    </row>
    <row r="146" spans="2:10" ht="36.75" customHeight="1" x14ac:dyDescent="0.25">
      <c r="B146" s="11"/>
      <c r="C146" s="17"/>
      <c r="D146" s="17"/>
      <c r="E146" s="11"/>
      <c r="F146" s="20"/>
      <c r="G146" s="20"/>
      <c r="H146" s="20"/>
      <c r="I146" s="20"/>
    </row>
    <row r="147" spans="2:10" ht="36.75" customHeight="1" x14ac:dyDescent="0.25">
      <c r="B147" s="10" t="s">
        <v>176</v>
      </c>
      <c r="C147" s="17"/>
      <c r="D147" s="17"/>
      <c r="E147" s="11"/>
      <c r="F147" s="20"/>
      <c r="G147" s="20"/>
      <c r="H147" s="20"/>
      <c r="I147" s="20"/>
    </row>
    <row r="148" spans="2:10" ht="51.75" customHeight="1" x14ac:dyDescent="0.25">
      <c r="B148" s="11" t="s">
        <v>177</v>
      </c>
      <c r="C148" s="11" t="s">
        <v>99</v>
      </c>
      <c r="D148" s="14">
        <v>44998</v>
      </c>
      <c r="E148" s="11"/>
      <c r="F148" s="12">
        <v>4662</v>
      </c>
      <c r="G148" s="12">
        <v>2300</v>
      </c>
      <c r="H148" s="13"/>
      <c r="I148" s="12">
        <f t="shared" ref="I148:I154" si="5">F148+G148-H148</f>
        <v>6962</v>
      </c>
      <c r="J148" s="15"/>
    </row>
    <row r="149" spans="2:10" ht="51.75" customHeight="1" x14ac:dyDescent="0.25">
      <c r="B149" s="11" t="s">
        <v>178</v>
      </c>
      <c r="C149" s="11" t="s">
        <v>14</v>
      </c>
      <c r="D149" s="14">
        <v>44531</v>
      </c>
      <c r="E149" s="16"/>
      <c r="F149" s="12">
        <v>5146.3</v>
      </c>
      <c r="G149" s="12"/>
      <c r="H149" s="13"/>
      <c r="I149" s="12">
        <f t="shared" si="5"/>
        <v>5146.3</v>
      </c>
      <c r="J149" s="15"/>
    </row>
    <row r="150" spans="2:10" ht="51.75" customHeight="1" x14ac:dyDescent="0.25">
      <c r="B150" s="11" t="s">
        <v>179</v>
      </c>
      <c r="C150" s="11" t="s">
        <v>99</v>
      </c>
      <c r="D150" s="14">
        <v>44470</v>
      </c>
      <c r="E150" s="16"/>
      <c r="F150" s="12">
        <v>5146.32</v>
      </c>
      <c r="G150" s="12">
        <v>500</v>
      </c>
      <c r="H150" s="13"/>
      <c r="I150" s="12">
        <f t="shared" si="5"/>
        <v>5646.32</v>
      </c>
      <c r="J150" s="15"/>
    </row>
    <row r="151" spans="2:10" ht="51.75" customHeight="1" x14ac:dyDescent="0.25">
      <c r="B151" s="11" t="s">
        <v>180</v>
      </c>
      <c r="C151" s="11" t="s">
        <v>99</v>
      </c>
      <c r="D151" s="14">
        <v>45170</v>
      </c>
      <c r="E151" s="11"/>
      <c r="F151" s="12">
        <v>4347</v>
      </c>
      <c r="G151" s="12">
        <v>500</v>
      </c>
      <c r="H151" s="13"/>
      <c r="I151" s="12">
        <f t="shared" si="5"/>
        <v>4847</v>
      </c>
      <c r="J151" s="15"/>
    </row>
    <row r="152" spans="2:10" ht="51.75" customHeight="1" x14ac:dyDescent="0.25">
      <c r="B152" s="11" t="s">
        <v>181</v>
      </c>
      <c r="C152" s="11" t="s">
        <v>99</v>
      </c>
      <c r="D152" s="14">
        <v>45685</v>
      </c>
      <c r="E152" s="16"/>
      <c r="F152" s="12">
        <f>4347</f>
        <v>4347</v>
      </c>
      <c r="G152" s="12">
        <v>300</v>
      </c>
      <c r="H152" s="13"/>
      <c r="I152" s="12">
        <f t="shared" si="5"/>
        <v>4647</v>
      </c>
      <c r="J152" s="15"/>
    </row>
    <row r="153" spans="2:10" ht="51.75" customHeight="1" x14ac:dyDescent="0.25">
      <c r="B153" s="11" t="s">
        <v>182</v>
      </c>
      <c r="C153" s="11" t="s">
        <v>99</v>
      </c>
      <c r="D153" s="14">
        <v>45723</v>
      </c>
      <c r="E153" s="16"/>
      <c r="F153" s="12">
        <v>4347</v>
      </c>
      <c r="G153" s="12">
        <v>800</v>
      </c>
      <c r="H153" s="13"/>
      <c r="I153" s="12">
        <f t="shared" si="5"/>
        <v>5147</v>
      </c>
      <c r="J153" s="15"/>
    </row>
    <row r="154" spans="2:10" ht="51.75" customHeight="1" x14ac:dyDescent="0.25">
      <c r="B154" s="11" t="s">
        <v>183</v>
      </c>
      <c r="C154" s="11" t="s">
        <v>14</v>
      </c>
      <c r="D154" s="14">
        <v>45931</v>
      </c>
      <c r="E154" s="16"/>
      <c r="F154" s="12">
        <v>2625</v>
      </c>
      <c r="G154" s="12">
        <v>525</v>
      </c>
      <c r="H154" s="13"/>
      <c r="I154" s="12">
        <f t="shared" si="5"/>
        <v>3150</v>
      </c>
      <c r="J154" s="15"/>
    </row>
    <row r="155" spans="2:10" ht="36.75" customHeight="1" x14ac:dyDescent="0.25">
      <c r="B155" s="11"/>
      <c r="C155" s="17" t="s">
        <v>184</v>
      </c>
      <c r="D155" s="17"/>
      <c r="E155" s="11"/>
      <c r="F155" s="18">
        <f>SUM(F148:F154)</f>
        <v>30620.62</v>
      </c>
      <c r="G155" s="18">
        <f>SUM(G148:G154)</f>
        <v>4925</v>
      </c>
      <c r="H155" s="18">
        <f>SUM(H148:H154)</f>
        <v>0</v>
      </c>
      <c r="I155" s="18">
        <f>SUM(I148:I154)</f>
        <v>35545.619999999995</v>
      </c>
    </row>
    <row r="156" spans="2:10" ht="36.75" customHeight="1" x14ac:dyDescent="0.25">
      <c r="B156" s="11"/>
      <c r="C156" s="17"/>
      <c r="D156" s="17"/>
      <c r="E156" s="11"/>
      <c r="F156" s="20"/>
      <c r="G156" s="20"/>
      <c r="H156" s="20"/>
      <c r="I156" s="20"/>
    </row>
    <row r="157" spans="2:10" ht="24" customHeight="1" x14ac:dyDescent="0.25">
      <c r="B157" s="10"/>
      <c r="C157" s="10"/>
      <c r="D157" s="10"/>
      <c r="E157" s="11"/>
      <c r="F157" s="12"/>
      <c r="G157" s="12"/>
      <c r="H157" s="13"/>
      <c r="I157" s="12"/>
    </row>
    <row r="158" spans="2:10" ht="22.5" customHeight="1" x14ac:dyDescent="0.25">
      <c r="B158" s="10" t="s">
        <v>185</v>
      </c>
      <c r="C158" s="10"/>
      <c r="D158" s="10"/>
      <c r="E158" s="11"/>
      <c r="F158" s="12"/>
      <c r="G158" s="12"/>
      <c r="H158" s="13"/>
      <c r="I158" s="12"/>
    </row>
    <row r="159" spans="2:10" ht="52.5" customHeight="1" x14ac:dyDescent="0.25">
      <c r="B159" s="11" t="s">
        <v>186</v>
      </c>
      <c r="C159" s="11" t="s">
        <v>187</v>
      </c>
      <c r="D159" s="14">
        <v>45566</v>
      </c>
      <c r="E159" s="16"/>
      <c r="F159" s="12">
        <v>3360</v>
      </c>
      <c r="G159" s="12"/>
      <c r="H159" s="13"/>
      <c r="I159" s="12">
        <f>F159+G159-H159</f>
        <v>3360</v>
      </c>
      <c r="J159" s="15"/>
    </row>
    <row r="160" spans="2:10" ht="52.5" customHeight="1" x14ac:dyDescent="0.25">
      <c r="B160" s="11" t="s">
        <v>188</v>
      </c>
      <c r="C160" s="11" t="s">
        <v>50</v>
      </c>
      <c r="D160" s="14">
        <v>45566</v>
      </c>
      <c r="E160" s="16"/>
      <c r="F160" s="12">
        <v>3300</v>
      </c>
      <c r="G160" s="12">
        <v>251</v>
      </c>
      <c r="H160" s="13">
        <v>300</v>
      </c>
      <c r="I160" s="12">
        <f t="shared" ref="I160:I173" si="6">F160+G160-H160</f>
        <v>3251</v>
      </c>
      <c r="J160" s="15"/>
    </row>
    <row r="161" spans="2:10" ht="52.5" customHeight="1" x14ac:dyDescent="0.25">
      <c r="B161" s="11" t="s">
        <v>189</v>
      </c>
      <c r="C161" s="11" t="s">
        <v>187</v>
      </c>
      <c r="D161" s="14">
        <v>45352</v>
      </c>
      <c r="E161" s="16"/>
      <c r="F161" s="12">
        <v>3675</v>
      </c>
      <c r="G161" s="12">
        <v>600</v>
      </c>
      <c r="H161" s="13">
        <v>1736.68</v>
      </c>
      <c r="I161" s="12">
        <f t="shared" si="6"/>
        <v>2538.3199999999997</v>
      </c>
      <c r="J161" s="15"/>
    </row>
    <row r="162" spans="2:10" ht="52.5" customHeight="1" x14ac:dyDescent="0.25">
      <c r="B162" s="11" t="s">
        <v>190</v>
      </c>
      <c r="C162" s="11" t="s">
        <v>187</v>
      </c>
      <c r="D162" s="14">
        <v>45426</v>
      </c>
      <c r="E162" s="16" t="s">
        <v>95</v>
      </c>
      <c r="F162" s="12">
        <f>3875-(3875/15)*1</f>
        <v>3616.6666666666665</v>
      </c>
      <c r="G162" s="12"/>
      <c r="H162" s="13"/>
      <c r="I162" s="12">
        <f t="shared" si="6"/>
        <v>3616.6666666666665</v>
      </c>
      <c r="J162" s="15"/>
    </row>
    <row r="163" spans="2:10" ht="52.5" customHeight="1" x14ac:dyDescent="0.25">
      <c r="B163" s="11" t="s">
        <v>191</v>
      </c>
      <c r="C163" s="11" t="s">
        <v>14</v>
      </c>
      <c r="D163" s="14">
        <v>43846</v>
      </c>
      <c r="E163" s="16"/>
      <c r="F163" s="12">
        <v>3982.93</v>
      </c>
      <c r="G163" s="12"/>
      <c r="H163" s="13">
        <v>520.01</v>
      </c>
      <c r="I163" s="12">
        <f t="shared" si="6"/>
        <v>3462.92</v>
      </c>
      <c r="J163" s="15"/>
    </row>
    <row r="164" spans="2:10" ht="52.5" customHeight="1" x14ac:dyDescent="0.25">
      <c r="B164" s="11" t="s">
        <v>192</v>
      </c>
      <c r="C164" s="11" t="s">
        <v>193</v>
      </c>
      <c r="D164" s="14">
        <v>44526</v>
      </c>
      <c r="E164" s="16"/>
      <c r="F164" s="12">
        <v>3537.37</v>
      </c>
      <c r="G164" s="12"/>
      <c r="H164" s="13"/>
      <c r="I164" s="12">
        <f t="shared" si="6"/>
        <v>3537.37</v>
      </c>
      <c r="J164" s="15"/>
    </row>
    <row r="165" spans="2:10" ht="52.5" customHeight="1" x14ac:dyDescent="0.25">
      <c r="B165" s="11" t="s">
        <v>194</v>
      </c>
      <c r="C165" s="11"/>
      <c r="D165" s="14">
        <v>45793</v>
      </c>
      <c r="E165" s="16" t="s">
        <v>171</v>
      </c>
      <c r="F165" s="12">
        <f>3360-(3360/15)*3</f>
        <v>2688</v>
      </c>
      <c r="G165" s="12"/>
      <c r="H165" s="13"/>
      <c r="I165" s="12">
        <f t="shared" si="6"/>
        <v>2688</v>
      </c>
      <c r="J165" s="15"/>
    </row>
    <row r="166" spans="2:10" ht="52.5" customHeight="1" x14ac:dyDescent="0.25">
      <c r="B166" s="11" t="s">
        <v>195</v>
      </c>
      <c r="C166" s="11"/>
      <c r="D166" s="14">
        <v>45793</v>
      </c>
      <c r="E166" s="16"/>
      <c r="F166" s="12">
        <f>3360</f>
        <v>3360</v>
      </c>
      <c r="G166" s="12"/>
      <c r="H166" s="13"/>
      <c r="I166" s="12">
        <f t="shared" si="6"/>
        <v>3360</v>
      </c>
      <c r="J166" s="15"/>
    </row>
    <row r="167" spans="2:10" ht="52.5" customHeight="1" x14ac:dyDescent="0.25">
      <c r="B167" s="11" t="s">
        <v>196</v>
      </c>
      <c r="C167" s="11" t="s">
        <v>187</v>
      </c>
      <c r="D167" s="14">
        <v>44713</v>
      </c>
      <c r="E167" s="16"/>
      <c r="F167" s="12">
        <v>3195.05</v>
      </c>
      <c r="G167" s="12"/>
      <c r="H167" s="13"/>
      <c r="I167" s="12">
        <f t="shared" si="6"/>
        <v>3195.05</v>
      </c>
      <c r="J167" s="15"/>
    </row>
    <row r="168" spans="2:10" ht="52.5" customHeight="1" x14ac:dyDescent="0.25">
      <c r="B168" s="11" t="s">
        <v>197</v>
      </c>
      <c r="C168" s="11" t="s">
        <v>187</v>
      </c>
      <c r="D168" s="14">
        <v>45653</v>
      </c>
      <c r="E168" s="16"/>
      <c r="F168" s="12">
        <f>3360</f>
        <v>3360</v>
      </c>
      <c r="G168" s="12"/>
      <c r="H168" s="13"/>
      <c r="I168" s="12">
        <f t="shared" si="6"/>
        <v>3360</v>
      </c>
      <c r="J168" s="15"/>
    </row>
    <row r="169" spans="2:10" ht="52.5" customHeight="1" x14ac:dyDescent="0.25">
      <c r="B169" s="11" t="s">
        <v>198</v>
      </c>
      <c r="C169" s="16" t="s">
        <v>199</v>
      </c>
      <c r="D169" s="14">
        <v>43937</v>
      </c>
      <c r="E169" s="11"/>
      <c r="F169" s="12">
        <v>2716.88</v>
      </c>
      <c r="G169" s="12"/>
      <c r="H169" s="13">
        <v>875</v>
      </c>
      <c r="I169" s="12">
        <f>F169+G169-H169</f>
        <v>1841.88</v>
      </c>
      <c r="J169" s="15"/>
    </row>
    <row r="170" spans="2:10" ht="52.5" customHeight="1" x14ac:dyDescent="0.25">
      <c r="B170" s="11" t="s">
        <v>200</v>
      </c>
      <c r="C170" s="16" t="s">
        <v>201</v>
      </c>
      <c r="D170" s="14">
        <v>45695</v>
      </c>
      <c r="E170" s="11"/>
      <c r="F170" s="12">
        <v>3803.63</v>
      </c>
      <c r="G170" s="12">
        <v>507</v>
      </c>
      <c r="H170" s="13"/>
      <c r="I170" s="12">
        <f t="shared" si="6"/>
        <v>4310.63</v>
      </c>
      <c r="J170" s="15"/>
    </row>
    <row r="171" spans="2:10" ht="52.5" customHeight="1" x14ac:dyDescent="0.25">
      <c r="B171" s="11" t="s">
        <v>202</v>
      </c>
      <c r="C171" s="16" t="s">
        <v>199</v>
      </c>
      <c r="D171" s="14">
        <v>45822</v>
      </c>
      <c r="E171" s="16"/>
      <c r="F171" s="12">
        <f>3360</f>
        <v>3360</v>
      </c>
      <c r="G171" s="12">
        <v>448</v>
      </c>
      <c r="H171" s="13"/>
      <c r="I171" s="12">
        <f t="shared" si="6"/>
        <v>3808</v>
      </c>
      <c r="J171" s="15"/>
    </row>
    <row r="172" spans="2:10" ht="52.5" customHeight="1" x14ac:dyDescent="0.25">
      <c r="B172" s="11" t="s">
        <v>203</v>
      </c>
      <c r="C172" s="11" t="s">
        <v>187</v>
      </c>
      <c r="D172" s="14">
        <v>44501</v>
      </c>
      <c r="E172" s="16"/>
      <c r="F172" s="12">
        <v>3993.8</v>
      </c>
      <c r="G172" s="12"/>
      <c r="H172" s="13"/>
      <c r="I172" s="12">
        <f t="shared" si="6"/>
        <v>3993.8</v>
      </c>
      <c r="J172" s="15"/>
    </row>
    <row r="173" spans="2:10" ht="52.5" customHeight="1" x14ac:dyDescent="0.25">
      <c r="B173" s="11" t="s">
        <v>204</v>
      </c>
      <c r="C173" s="11" t="s">
        <v>187</v>
      </c>
      <c r="D173" s="14">
        <v>45853</v>
      </c>
      <c r="E173" s="16"/>
      <c r="F173" s="12">
        <v>3360</v>
      </c>
      <c r="G173" s="12">
        <v>448</v>
      </c>
      <c r="H173" s="13"/>
      <c r="I173" s="12">
        <f t="shared" si="6"/>
        <v>3808</v>
      </c>
      <c r="J173" s="15"/>
    </row>
    <row r="174" spans="2:10" ht="36.75" customHeight="1" x14ac:dyDescent="0.25">
      <c r="B174" s="11"/>
      <c r="C174" s="17" t="s">
        <v>205</v>
      </c>
      <c r="D174" s="17"/>
      <c r="E174" s="11"/>
      <c r="F174" s="18">
        <f>SUM(F159:F173)</f>
        <v>51309.32666666666</v>
      </c>
      <c r="G174" s="18">
        <f>SUM(G159:G173)</f>
        <v>2254</v>
      </c>
      <c r="H174" s="18">
        <f>SUM(H159:H173)</f>
        <v>3431.69</v>
      </c>
      <c r="I174" s="18">
        <f>SUM(I159:I173)</f>
        <v>50131.636666666665</v>
      </c>
    </row>
    <row r="175" spans="2:10" ht="36.75" customHeight="1" x14ac:dyDescent="0.25">
      <c r="B175" s="11"/>
      <c r="C175" s="17"/>
      <c r="D175" s="17"/>
      <c r="E175" s="11"/>
      <c r="F175" s="20"/>
      <c r="G175" s="20"/>
      <c r="H175" s="20"/>
      <c r="I175" s="20"/>
    </row>
    <row r="176" spans="2:10" ht="36.75" customHeight="1" x14ac:dyDescent="0.25">
      <c r="B176" s="11"/>
      <c r="C176" s="17"/>
      <c r="D176" s="17"/>
      <c r="E176" s="11"/>
      <c r="F176" s="20"/>
      <c r="G176" s="20"/>
      <c r="H176" s="20"/>
      <c r="I176" s="20"/>
    </row>
    <row r="177" spans="2:10" ht="22.5" customHeight="1" x14ac:dyDescent="0.25">
      <c r="B177" s="10" t="s">
        <v>206</v>
      </c>
      <c r="C177" s="10"/>
      <c r="D177" s="10"/>
      <c r="E177" s="11"/>
      <c r="F177" s="12"/>
      <c r="G177" s="12"/>
      <c r="H177" s="13"/>
      <c r="I177" s="12"/>
    </row>
    <row r="178" spans="2:10" ht="52.5" customHeight="1" x14ac:dyDescent="0.25">
      <c r="B178" s="11" t="s">
        <v>207</v>
      </c>
      <c r="C178" s="11" t="s">
        <v>208</v>
      </c>
      <c r="D178" s="14">
        <v>45607</v>
      </c>
      <c r="E178" s="16"/>
      <c r="F178" s="12">
        <v>4200</v>
      </c>
      <c r="G178" s="12"/>
      <c r="H178" s="13"/>
      <c r="I178" s="12">
        <f>F178+G178-H178</f>
        <v>4200</v>
      </c>
      <c r="J178" s="15"/>
    </row>
    <row r="179" spans="2:10" ht="52.5" customHeight="1" x14ac:dyDescent="0.25">
      <c r="B179" s="11" t="s">
        <v>209</v>
      </c>
      <c r="C179" s="11" t="s">
        <v>14</v>
      </c>
      <c r="D179" s="14">
        <v>45741</v>
      </c>
      <c r="E179" s="16"/>
      <c r="F179" s="12">
        <v>4000</v>
      </c>
      <c r="G179" s="12"/>
      <c r="H179" s="13"/>
      <c r="I179" s="12">
        <f>F179+G179-H179</f>
        <v>4000</v>
      </c>
      <c r="J179" s="15"/>
    </row>
    <row r="180" spans="2:10" ht="36.75" customHeight="1" x14ac:dyDescent="0.25">
      <c r="B180" s="11"/>
      <c r="C180" s="17" t="s">
        <v>210</v>
      </c>
      <c r="D180" s="17"/>
      <c r="E180" s="11"/>
      <c r="F180" s="18">
        <f>SUM(F178:F179)</f>
        <v>8200</v>
      </c>
      <c r="G180" s="18">
        <f>SUM(G178:G179)</f>
        <v>0</v>
      </c>
      <c r="H180" s="18">
        <f>SUM(H178:H179)</f>
        <v>0</v>
      </c>
      <c r="I180" s="18">
        <f>SUM(I178:I179)</f>
        <v>8200</v>
      </c>
    </row>
    <row r="181" spans="2:10" ht="36.75" customHeight="1" x14ac:dyDescent="0.25">
      <c r="B181" s="11"/>
      <c r="C181" s="17"/>
      <c r="D181" s="17"/>
      <c r="E181" s="11"/>
      <c r="F181" s="20"/>
      <c r="G181" s="20"/>
      <c r="H181" s="20"/>
      <c r="I181" s="20"/>
    </row>
    <row r="182" spans="2:10" ht="22.5" customHeight="1" x14ac:dyDescent="0.25">
      <c r="B182" s="10" t="s">
        <v>211</v>
      </c>
      <c r="C182" s="10"/>
      <c r="D182" s="10"/>
      <c r="E182" s="11"/>
      <c r="F182" s="12"/>
      <c r="G182" s="12"/>
      <c r="H182" s="13"/>
      <c r="I182" s="12"/>
    </row>
    <row r="183" spans="2:10" ht="52.5" customHeight="1" x14ac:dyDescent="0.25">
      <c r="B183" s="11" t="s">
        <v>212</v>
      </c>
      <c r="C183" s="11"/>
      <c r="D183" s="14">
        <v>45854</v>
      </c>
      <c r="E183" s="16"/>
      <c r="F183" s="12">
        <v>1680</v>
      </c>
      <c r="G183" s="12"/>
      <c r="H183" s="13"/>
      <c r="I183" s="12">
        <f>F183+G183-H183</f>
        <v>1680</v>
      </c>
      <c r="J183" s="15"/>
    </row>
    <row r="184" spans="2:10" ht="52.5" customHeight="1" x14ac:dyDescent="0.25">
      <c r="B184" s="11" t="s">
        <v>213</v>
      </c>
      <c r="C184" s="11" t="s">
        <v>14</v>
      </c>
      <c r="D184" s="14">
        <v>45566</v>
      </c>
      <c r="E184" s="16"/>
      <c r="F184" s="12">
        <v>2940</v>
      </c>
      <c r="G184" s="12"/>
      <c r="H184" s="13"/>
      <c r="I184" s="12">
        <f>F184+G184-H184</f>
        <v>2940</v>
      </c>
      <c r="J184" s="15"/>
    </row>
    <row r="185" spans="2:10" ht="52.5" customHeight="1" x14ac:dyDescent="0.25">
      <c r="B185" s="11" t="s">
        <v>214</v>
      </c>
      <c r="C185" s="11" t="s">
        <v>14</v>
      </c>
      <c r="D185" s="14">
        <v>45566</v>
      </c>
      <c r="E185" s="16"/>
      <c r="F185" s="12">
        <v>2940</v>
      </c>
      <c r="G185" s="12"/>
      <c r="H185" s="13"/>
      <c r="I185" s="12">
        <f>F185+G185-H185</f>
        <v>2940</v>
      </c>
      <c r="J185" s="15"/>
    </row>
    <row r="186" spans="2:10" ht="36.75" customHeight="1" x14ac:dyDescent="0.25">
      <c r="B186" s="11"/>
      <c r="C186" s="17" t="s">
        <v>215</v>
      </c>
      <c r="D186" s="17"/>
      <c r="E186" s="11"/>
      <c r="F186" s="18">
        <f>SUM(F183:F185)</f>
        <v>7560</v>
      </c>
      <c r="G186" s="18">
        <f>SUM(G183:G185)</f>
        <v>0</v>
      </c>
      <c r="H186" s="18">
        <f>SUM(H183:H185)</f>
        <v>0</v>
      </c>
      <c r="I186" s="18">
        <f>SUM(I183:I185)</f>
        <v>7560</v>
      </c>
    </row>
    <row r="187" spans="2:10" ht="36.75" customHeight="1" x14ac:dyDescent="0.25">
      <c r="B187" s="11"/>
      <c r="C187" s="17"/>
      <c r="D187" s="17"/>
      <c r="E187" s="11"/>
      <c r="F187" s="20"/>
      <c r="G187" s="20"/>
      <c r="H187" s="20"/>
      <c r="I187" s="20"/>
    </row>
    <row r="188" spans="2:10" ht="21.75" customHeight="1" x14ac:dyDescent="0.25">
      <c r="B188" s="11"/>
      <c r="C188" s="11"/>
      <c r="D188" s="11"/>
      <c r="E188" s="11"/>
      <c r="F188" s="12"/>
      <c r="G188" s="12"/>
      <c r="H188" s="13"/>
      <c r="I188" s="12"/>
    </row>
    <row r="189" spans="2:10" ht="22.5" customHeight="1" x14ac:dyDescent="0.25">
      <c r="B189" s="10" t="s">
        <v>216</v>
      </c>
      <c r="C189" s="10"/>
      <c r="D189" s="10"/>
      <c r="E189" s="11"/>
      <c r="F189" s="12"/>
      <c r="G189" s="12"/>
      <c r="H189" s="13"/>
      <c r="I189" s="12"/>
    </row>
    <row r="190" spans="2:10" ht="52.5" customHeight="1" x14ac:dyDescent="0.25">
      <c r="B190" s="11" t="s">
        <v>217</v>
      </c>
      <c r="C190" s="11" t="s">
        <v>14</v>
      </c>
      <c r="D190" s="14">
        <v>45663</v>
      </c>
      <c r="E190" s="16"/>
      <c r="F190" s="12">
        <v>4500</v>
      </c>
      <c r="G190" s="12"/>
      <c r="H190" s="13">
        <v>300</v>
      </c>
      <c r="I190" s="12">
        <f>F190+G190-H190</f>
        <v>4200</v>
      </c>
      <c r="J190" s="15"/>
    </row>
    <row r="191" spans="2:10" ht="52.5" customHeight="1" x14ac:dyDescent="0.25">
      <c r="B191" s="11" t="s">
        <v>218</v>
      </c>
      <c r="C191" s="11" t="s">
        <v>219</v>
      </c>
      <c r="D191" s="14">
        <v>45572</v>
      </c>
      <c r="E191" s="16"/>
      <c r="F191" s="12">
        <v>4200</v>
      </c>
      <c r="G191" s="12"/>
      <c r="H191" s="13">
        <v>1030.01</v>
      </c>
      <c r="I191" s="12">
        <f>F191+G191-H191</f>
        <v>3169.99</v>
      </c>
      <c r="J191" s="15"/>
    </row>
    <row r="192" spans="2:10" ht="52.5" customHeight="1" x14ac:dyDescent="0.25">
      <c r="B192" s="11" t="s">
        <v>220</v>
      </c>
      <c r="C192" s="11" t="s">
        <v>221</v>
      </c>
      <c r="D192" s="14">
        <v>45839</v>
      </c>
      <c r="E192" s="16" t="s">
        <v>222</v>
      </c>
      <c r="F192" s="12">
        <f>3500-(3500/15)*8</f>
        <v>1633.3333333333333</v>
      </c>
      <c r="G192" s="12"/>
      <c r="H192" s="13"/>
      <c r="I192" s="12">
        <f>F192+G192-H192</f>
        <v>1633.3333333333333</v>
      </c>
      <c r="J192" s="15"/>
    </row>
    <row r="193" spans="2:13" ht="52.5" customHeight="1" x14ac:dyDescent="0.25">
      <c r="B193" s="11" t="s">
        <v>223</v>
      </c>
      <c r="C193" s="16" t="s">
        <v>224</v>
      </c>
      <c r="D193" s="14">
        <v>45670</v>
      </c>
      <c r="E193" s="16"/>
      <c r="F193" s="12">
        <v>6000</v>
      </c>
      <c r="G193" s="12">
        <v>2700</v>
      </c>
      <c r="H193" s="13">
        <v>500</v>
      </c>
      <c r="I193" s="12">
        <f>F193+G193-H193</f>
        <v>8200</v>
      </c>
      <c r="J193" s="15"/>
    </row>
    <row r="194" spans="2:13" ht="52.5" customHeight="1" x14ac:dyDescent="0.25">
      <c r="B194" s="11" t="s">
        <v>225</v>
      </c>
      <c r="C194" s="11" t="s">
        <v>221</v>
      </c>
      <c r="D194" s="14">
        <v>45839</v>
      </c>
      <c r="E194" s="16"/>
      <c r="F194" s="12">
        <v>3500</v>
      </c>
      <c r="G194" s="12"/>
      <c r="H194" s="13"/>
      <c r="I194" s="12">
        <f>F194+G194-H194</f>
        <v>3500</v>
      </c>
      <c r="J194" s="15"/>
    </row>
    <row r="195" spans="2:13" ht="36.75" customHeight="1" x14ac:dyDescent="0.25">
      <c r="B195" s="11"/>
      <c r="C195" s="17" t="s">
        <v>226</v>
      </c>
      <c r="D195" s="17"/>
      <c r="E195" s="11"/>
      <c r="F195" s="18">
        <f>SUM(F190:F194)</f>
        <v>19833.333333333336</v>
      </c>
      <c r="G195" s="18">
        <f>SUM(G190:G194)</f>
        <v>2700</v>
      </c>
      <c r="H195" s="18">
        <f>SUM(H190:H194)</f>
        <v>1830.01</v>
      </c>
      <c r="I195" s="18">
        <f>SUM(I190:I194)</f>
        <v>20703.323333333334</v>
      </c>
    </row>
    <row r="196" spans="2:13" ht="33.75" customHeight="1" x14ac:dyDescent="0.25">
      <c r="B196" s="11"/>
      <c r="C196" s="11"/>
      <c r="D196" s="11"/>
      <c r="E196" s="11"/>
      <c r="F196" s="12"/>
      <c r="G196" s="12"/>
      <c r="H196" s="13"/>
      <c r="I196" s="12"/>
    </row>
    <row r="197" spans="2:13" ht="33.75" customHeight="1" x14ac:dyDescent="0.25">
      <c r="B197" s="11"/>
      <c r="C197" s="11"/>
      <c r="D197" s="11"/>
      <c r="E197" s="11"/>
      <c r="F197" s="12"/>
      <c r="G197" s="12"/>
      <c r="H197" s="13"/>
      <c r="I197" s="12"/>
    </row>
    <row r="198" spans="2:13" ht="22.5" customHeight="1" x14ac:dyDescent="0.25">
      <c r="B198" s="10" t="s">
        <v>227</v>
      </c>
      <c r="C198" s="10"/>
      <c r="D198" s="10"/>
      <c r="E198" s="11"/>
      <c r="F198" s="12"/>
      <c r="G198" s="12"/>
      <c r="H198" s="13"/>
      <c r="I198" s="12"/>
    </row>
    <row r="199" spans="2:13" ht="52.5" customHeight="1" x14ac:dyDescent="0.25">
      <c r="B199" s="11" t="s">
        <v>228</v>
      </c>
      <c r="C199" s="11" t="s">
        <v>92</v>
      </c>
      <c r="D199" s="14">
        <v>45627</v>
      </c>
      <c r="E199" s="11"/>
      <c r="F199" s="12">
        <v>4650</v>
      </c>
      <c r="G199" s="12"/>
      <c r="H199" s="13"/>
      <c r="I199" s="12">
        <f>F199+G199-H199</f>
        <v>4650</v>
      </c>
      <c r="J199" s="15"/>
    </row>
    <row r="200" spans="2:13" ht="52.5" customHeight="1" x14ac:dyDescent="0.25">
      <c r="B200" s="11" t="s">
        <v>229</v>
      </c>
      <c r="C200" s="11" t="s">
        <v>230</v>
      </c>
      <c r="D200" s="14">
        <v>44470</v>
      </c>
      <c r="E200" s="11"/>
      <c r="F200" s="12">
        <v>3318.41</v>
      </c>
      <c r="G200" s="12"/>
      <c r="H200" s="13"/>
      <c r="I200" s="12">
        <f>F200+G200-H200</f>
        <v>3318.41</v>
      </c>
      <c r="J200" s="15"/>
    </row>
    <row r="201" spans="2:13" ht="36.75" customHeight="1" x14ac:dyDescent="0.25">
      <c r="B201" s="11"/>
      <c r="C201" s="17" t="s">
        <v>231</v>
      </c>
      <c r="D201" s="17"/>
      <c r="E201" s="11"/>
      <c r="F201" s="18">
        <f>SUM(F199:F200)</f>
        <v>7968.41</v>
      </c>
      <c r="G201" s="18">
        <f>SUM(G199:G200)</f>
        <v>0</v>
      </c>
      <c r="H201" s="18">
        <f>SUM(H199:H200)</f>
        <v>0</v>
      </c>
      <c r="I201" s="18">
        <f>SUM(I199:I200)</f>
        <v>7968.41</v>
      </c>
    </row>
    <row r="202" spans="2:13" ht="18" customHeight="1" x14ac:dyDescent="0.25">
      <c r="B202" s="11"/>
      <c r="C202" s="11"/>
      <c r="D202" s="11"/>
      <c r="E202" s="11"/>
      <c r="F202" s="12"/>
      <c r="G202" s="12"/>
      <c r="H202" s="13"/>
      <c r="I202" s="12"/>
      <c r="M202" t="s">
        <v>232</v>
      </c>
    </row>
    <row r="203" spans="2:13" ht="31.5" customHeight="1" x14ac:dyDescent="0.25">
      <c r="B203" s="11"/>
      <c r="C203" s="11"/>
      <c r="D203" s="11"/>
      <c r="E203" s="11"/>
      <c r="F203" s="12"/>
      <c r="G203" s="12"/>
      <c r="H203" s="13"/>
      <c r="I203" s="12"/>
    </row>
    <row r="204" spans="2:13" ht="22.5" customHeight="1" x14ac:dyDescent="0.25">
      <c r="B204" s="10" t="s">
        <v>233</v>
      </c>
      <c r="C204" s="10"/>
      <c r="D204" s="10"/>
      <c r="E204" s="11"/>
      <c r="F204" s="12"/>
      <c r="G204" s="12"/>
      <c r="H204" s="13"/>
      <c r="I204" s="12"/>
    </row>
    <row r="205" spans="2:13" ht="52.5" customHeight="1" x14ac:dyDescent="0.25">
      <c r="B205" s="11" t="s">
        <v>234</v>
      </c>
      <c r="C205" s="11" t="s">
        <v>235</v>
      </c>
      <c r="D205" s="14">
        <v>45000</v>
      </c>
      <c r="E205" s="11"/>
      <c r="F205" s="12">
        <v>4400</v>
      </c>
      <c r="G205" s="12"/>
      <c r="H205" s="13">
        <v>300</v>
      </c>
      <c r="I205" s="12">
        <f t="shared" ref="I205:I212" si="7">F205+G205-H205</f>
        <v>4100</v>
      </c>
      <c r="J205" s="15"/>
    </row>
    <row r="206" spans="2:13" ht="52.5" customHeight="1" x14ac:dyDescent="0.25">
      <c r="B206" s="11" t="s">
        <v>236</v>
      </c>
      <c r="C206" s="11" t="s">
        <v>237</v>
      </c>
      <c r="D206" s="14">
        <v>45323</v>
      </c>
      <c r="E206" s="16"/>
      <c r="F206" s="12">
        <v>4000</v>
      </c>
      <c r="G206" s="12"/>
      <c r="H206" s="13">
        <v>1010.01</v>
      </c>
      <c r="I206" s="12">
        <f t="shared" si="7"/>
        <v>2989.99</v>
      </c>
      <c r="J206" s="15"/>
    </row>
    <row r="207" spans="2:13" ht="52.5" customHeight="1" x14ac:dyDescent="0.25">
      <c r="B207" s="11" t="s">
        <v>238</v>
      </c>
      <c r="C207" s="11" t="s">
        <v>239</v>
      </c>
      <c r="D207" s="14">
        <v>45349</v>
      </c>
      <c r="E207" s="16"/>
      <c r="F207" s="12">
        <v>4400</v>
      </c>
      <c r="G207" s="12"/>
      <c r="H207" s="13">
        <v>500</v>
      </c>
      <c r="I207" s="12">
        <f t="shared" si="7"/>
        <v>3900</v>
      </c>
      <c r="J207" s="15"/>
    </row>
    <row r="208" spans="2:13" ht="52.5" customHeight="1" x14ac:dyDescent="0.25">
      <c r="B208" s="11" t="s">
        <v>240</v>
      </c>
      <c r="C208" s="11" t="s">
        <v>241</v>
      </c>
      <c r="D208" s="14">
        <v>45413</v>
      </c>
      <c r="E208" s="16"/>
      <c r="F208" s="12">
        <v>5800</v>
      </c>
      <c r="G208" s="12"/>
      <c r="H208" s="13">
        <v>1413.34</v>
      </c>
      <c r="I208" s="12">
        <f t="shared" si="7"/>
        <v>4386.66</v>
      </c>
      <c r="J208" s="15"/>
    </row>
    <row r="209" spans="2:10" ht="52.5" customHeight="1" x14ac:dyDescent="0.25">
      <c r="B209" s="11" t="s">
        <v>242</v>
      </c>
      <c r="C209" s="11" t="s">
        <v>237</v>
      </c>
      <c r="D209" s="14">
        <v>45413</v>
      </c>
      <c r="E209" s="16"/>
      <c r="F209" s="12">
        <v>4000</v>
      </c>
      <c r="G209" s="12"/>
      <c r="H209" s="13">
        <v>1413.34</v>
      </c>
      <c r="I209" s="12">
        <f t="shared" si="7"/>
        <v>2586.66</v>
      </c>
      <c r="J209" s="15"/>
    </row>
    <row r="210" spans="2:10" ht="52.5" customHeight="1" x14ac:dyDescent="0.25">
      <c r="B210" s="11" t="s">
        <v>243</v>
      </c>
      <c r="C210" s="11" t="s">
        <v>239</v>
      </c>
      <c r="D210" s="14">
        <v>45703</v>
      </c>
      <c r="E210" s="16"/>
      <c r="F210" s="12">
        <v>4400</v>
      </c>
      <c r="G210" s="12"/>
      <c r="H210" s="13"/>
      <c r="I210" s="12">
        <f t="shared" si="7"/>
        <v>4400</v>
      </c>
      <c r="J210" s="15"/>
    </row>
    <row r="211" spans="2:10" ht="52.5" customHeight="1" x14ac:dyDescent="0.25">
      <c r="B211" s="11" t="s">
        <v>244</v>
      </c>
      <c r="C211" s="11" t="s">
        <v>245</v>
      </c>
      <c r="D211" s="14">
        <v>45839</v>
      </c>
      <c r="E211" s="16"/>
      <c r="F211" s="12">
        <v>4400</v>
      </c>
      <c r="G211" s="12"/>
      <c r="H211" s="13"/>
      <c r="I211" s="12">
        <f t="shared" si="7"/>
        <v>4400</v>
      </c>
      <c r="J211" s="15"/>
    </row>
    <row r="212" spans="2:10" ht="52.5" customHeight="1" x14ac:dyDescent="0.25">
      <c r="B212" s="11" t="s">
        <v>246</v>
      </c>
      <c r="C212" s="11" t="s">
        <v>235</v>
      </c>
      <c r="D212" s="14">
        <v>45839</v>
      </c>
      <c r="E212" s="16"/>
      <c r="F212" s="12">
        <v>4400</v>
      </c>
      <c r="G212" s="12"/>
      <c r="H212" s="13">
        <v>883.34</v>
      </c>
      <c r="I212" s="12">
        <f t="shared" si="7"/>
        <v>3516.66</v>
      </c>
      <c r="J212" s="15"/>
    </row>
    <row r="213" spans="2:10" ht="21.75" customHeight="1" x14ac:dyDescent="0.25">
      <c r="B213" s="11"/>
      <c r="C213" s="17" t="s">
        <v>247</v>
      </c>
      <c r="D213" s="17"/>
      <c r="E213" s="11"/>
      <c r="F213" s="18">
        <f>SUM(F205:F212)</f>
        <v>35800</v>
      </c>
      <c r="G213" s="18">
        <f>SUM(G205:G212)</f>
        <v>0</v>
      </c>
      <c r="H213" s="18">
        <f>SUM(H205:H212)</f>
        <v>5520.03</v>
      </c>
      <c r="I213" s="18">
        <f>SUM(I205:I212)</f>
        <v>30279.969999999998</v>
      </c>
    </row>
    <row r="214" spans="2:10" ht="14.25" customHeight="1" x14ac:dyDescent="0.25">
      <c r="B214" s="11"/>
      <c r="C214" s="11"/>
      <c r="D214" s="11"/>
      <c r="E214" s="11"/>
      <c r="F214" s="12"/>
      <c r="G214" s="12"/>
      <c r="H214" s="13"/>
      <c r="I214" s="12"/>
    </row>
    <row r="215" spans="2:10" ht="16.5" customHeight="1" x14ac:dyDescent="0.25">
      <c r="B215" s="11"/>
      <c r="C215" s="11"/>
      <c r="D215" s="11"/>
      <c r="E215" s="11"/>
      <c r="F215" s="12"/>
      <c r="G215" s="12"/>
      <c r="H215" s="13"/>
      <c r="I215" s="12"/>
    </row>
    <row r="216" spans="2:10" ht="36.75" customHeight="1" x14ac:dyDescent="0.25">
      <c r="B216" s="11"/>
      <c r="C216" s="17"/>
      <c r="D216" s="17"/>
      <c r="E216" s="11"/>
      <c r="F216" s="20"/>
      <c r="G216" s="20"/>
      <c r="H216" s="20"/>
      <c r="I216" s="20"/>
    </row>
    <row r="217" spans="2:10" ht="15.75" customHeight="1" x14ac:dyDescent="0.25">
      <c r="B217" s="11"/>
      <c r="C217" s="11"/>
      <c r="D217" s="11"/>
      <c r="E217" s="11"/>
      <c r="F217" s="12"/>
      <c r="G217" s="12"/>
      <c r="H217" s="13"/>
      <c r="I217" s="12"/>
    </row>
    <row r="218" spans="2:10" ht="22.5" customHeight="1" x14ac:dyDescent="0.25">
      <c r="B218" s="10" t="s">
        <v>248</v>
      </c>
      <c r="C218" s="10"/>
      <c r="D218" s="10"/>
      <c r="E218" s="11"/>
      <c r="F218" s="12"/>
      <c r="G218" s="12"/>
      <c r="H218" s="13"/>
      <c r="I218" s="12"/>
    </row>
    <row r="219" spans="2:10" ht="55.5" customHeight="1" x14ac:dyDescent="0.25">
      <c r="B219" s="11" t="s">
        <v>249</v>
      </c>
      <c r="C219" s="11" t="s">
        <v>14</v>
      </c>
      <c r="D219" s="14">
        <v>45566</v>
      </c>
      <c r="E219" s="11"/>
      <c r="F219" s="12">
        <v>3400</v>
      </c>
      <c r="G219" s="12">
        <v>300</v>
      </c>
      <c r="H219" s="13">
        <v>300</v>
      </c>
      <c r="I219" s="12">
        <f>F219+G219-H219</f>
        <v>3400</v>
      </c>
      <c r="J219" s="15"/>
    </row>
    <row r="220" spans="2:10" ht="55.5" customHeight="1" x14ac:dyDescent="0.25">
      <c r="B220" s="11" t="s">
        <v>250</v>
      </c>
      <c r="C220" s="11" t="s">
        <v>14</v>
      </c>
      <c r="D220" s="14">
        <v>45566</v>
      </c>
      <c r="E220" s="11"/>
      <c r="F220" s="12">
        <v>3400</v>
      </c>
      <c r="G220" s="12">
        <v>300</v>
      </c>
      <c r="H220" s="13">
        <v>500</v>
      </c>
      <c r="I220" s="12">
        <f>F220+G220-H220</f>
        <v>3200</v>
      </c>
      <c r="J220" s="15"/>
    </row>
    <row r="221" spans="2:10" ht="36.75" customHeight="1" x14ac:dyDescent="0.25">
      <c r="B221" s="11"/>
      <c r="C221" s="17" t="s">
        <v>251</v>
      </c>
      <c r="D221" s="17"/>
      <c r="E221" s="11"/>
      <c r="F221" s="18">
        <f>SUM(F219:F220)</f>
        <v>6800</v>
      </c>
      <c r="G221" s="18">
        <f>SUM(G219:G220)</f>
        <v>600</v>
      </c>
      <c r="H221" s="18">
        <f>SUM(H219:H220)</f>
        <v>800</v>
      </c>
      <c r="I221" s="18">
        <f>SUM(I219:I220)</f>
        <v>6600</v>
      </c>
    </row>
    <row r="222" spans="2:10" ht="6" customHeight="1" x14ac:dyDescent="0.25">
      <c r="B222" s="11"/>
      <c r="C222" s="11"/>
      <c r="D222" s="11"/>
      <c r="E222" s="11"/>
      <c r="F222" s="12"/>
      <c r="G222" s="12"/>
      <c r="H222" s="13"/>
      <c r="I222" s="12"/>
    </row>
    <row r="223" spans="2:10" ht="28.5" customHeight="1" x14ac:dyDescent="0.25">
      <c r="B223" s="11"/>
      <c r="C223" s="11"/>
      <c r="D223" s="11"/>
      <c r="E223" s="11"/>
      <c r="F223" s="12"/>
      <c r="G223" s="12"/>
      <c r="H223" s="13"/>
      <c r="I223" s="12"/>
    </row>
    <row r="224" spans="2:10" ht="15" customHeight="1" x14ac:dyDescent="0.25">
      <c r="B224" s="10" t="s">
        <v>252</v>
      </c>
      <c r="C224" s="10"/>
      <c r="D224" s="10"/>
      <c r="E224" s="11"/>
      <c r="F224" s="12"/>
      <c r="G224" s="12"/>
      <c r="H224" s="13"/>
      <c r="I224" s="12"/>
    </row>
    <row r="225" spans="2:10" ht="48" customHeight="1" x14ac:dyDescent="0.25">
      <c r="B225" s="11" t="s">
        <v>253</v>
      </c>
      <c r="C225" s="11" t="s">
        <v>48</v>
      </c>
      <c r="D225" s="14">
        <v>44682</v>
      </c>
      <c r="E225" s="11"/>
      <c r="F225" s="12">
        <v>4108.01</v>
      </c>
      <c r="G225" s="12"/>
      <c r="H225" s="13"/>
      <c r="I225" s="12">
        <f t="shared" ref="I225:I234" si="8">F225+G225-H225</f>
        <v>4108.01</v>
      </c>
      <c r="J225" s="15"/>
    </row>
    <row r="226" spans="2:10" ht="48" customHeight="1" x14ac:dyDescent="0.25">
      <c r="B226" s="11" t="s">
        <v>254</v>
      </c>
      <c r="C226" s="11" t="s">
        <v>255</v>
      </c>
      <c r="D226" s="14">
        <v>44993</v>
      </c>
      <c r="E226" s="16"/>
      <c r="F226" s="12">
        <v>5977.13</v>
      </c>
      <c r="G226" s="12">
        <v>227</v>
      </c>
      <c r="H226" s="13"/>
      <c r="I226" s="12">
        <f t="shared" si="8"/>
        <v>6204.13</v>
      </c>
      <c r="J226" s="15"/>
    </row>
    <row r="227" spans="2:10" ht="48" customHeight="1" x14ac:dyDescent="0.25">
      <c r="B227" s="11" t="s">
        <v>256</v>
      </c>
      <c r="C227" s="11" t="s">
        <v>48</v>
      </c>
      <c r="D227" s="14">
        <v>44989</v>
      </c>
      <c r="E227" s="16"/>
      <c r="F227" s="12">
        <v>4183.99</v>
      </c>
      <c r="G227" s="12"/>
      <c r="H227" s="13"/>
      <c r="I227" s="12">
        <f t="shared" si="8"/>
        <v>4183.99</v>
      </c>
      <c r="J227" s="15"/>
    </row>
    <row r="228" spans="2:10" ht="48" customHeight="1" x14ac:dyDescent="0.25">
      <c r="B228" s="11" t="s">
        <v>257</v>
      </c>
      <c r="C228" s="11" t="s">
        <v>255</v>
      </c>
      <c r="D228" s="14">
        <v>45566</v>
      </c>
      <c r="E228" s="16"/>
      <c r="F228" s="12">
        <v>5250</v>
      </c>
      <c r="G228" s="12"/>
      <c r="H228" s="13">
        <v>500</v>
      </c>
      <c r="I228" s="12">
        <f t="shared" si="8"/>
        <v>4750</v>
      </c>
      <c r="J228" s="15"/>
    </row>
    <row r="229" spans="2:10" ht="48" customHeight="1" x14ac:dyDescent="0.25">
      <c r="B229" s="11" t="s">
        <v>258</v>
      </c>
      <c r="C229" s="11" t="s">
        <v>255</v>
      </c>
      <c r="D229" s="14">
        <v>45566</v>
      </c>
      <c r="E229" s="16"/>
      <c r="F229" s="12">
        <v>5250</v>
      </c>
      <c r="G229" s="12"/>
      <c r="H229" s="13"/>
      <c r="I229" s="12">
        <f t="shared" si="8"/>
        <v>5250</v>
      </c>
      <c r="J229" s="15"/>
    </row>
    <row r="230" spans="2:10" ht="48" customHeight="1" x14ac:dyDescent="0.25">
      <c r="B230" s="11" t="s">
        <v>259</v>
      </c>
      <c r="C230" s="11" t="s">
        <v>260</v>
      </c>
      <c r="D230" s="14">
        <v>45581</v>
      </c>
      <c r="E230" s="24"/>
      <c r="F230" s="12">
        <v>3360</v>
      </c>
      <c r="G230" s="12"/>
      <c r="H230" s="13">
        <v>693.34</v>
      </c>
      <c r="I230" s="12">
        <f t="shared" si="8"/>
        <v>2666.66</v>
      </c>
      <c r="J230" s="15"/>
    </row>
    <row r="231" spans="2:10" ht="48" customHeight="1" x14ac:dyDescent="0.25">
      <c r="B231" s="11" t="s">
        <v>261</v>
      </c>
      <c r="C231" s="11" t="s">
        <v>262</v>
      </c>
      <c r="D231" s="14">
        <v>45664</v>
      </c>
      <c r="E231" s="24"/>
      <c r="F231" s="12">
        <f>5250</f>
        <v>5250</v>
      </c>
      <c r="G231" s="12">
        <v>200</v>
      </c>
      <c r="H231" s="13"/>
      <c r="I231" s="12">
        <f t="shared" si="8"/>
        <v>5450</v>
      </c>
      <c r="J231" s="15"/>
    </row>
    <row r="232" spans="2:10" ht="48" customHeight="1" x14ac:dyDescent="0.25">
      <c r="B232" s="11" t="s">
        <v>263</v>
      </c>
      <c r="C232" s="11" t="s">
        <v>255</v>
      </c>
      <c r="D232" s="14">
        <v>45714</v>
      </c>
      <c r="E232" s="24" t="s">
        <v>264</v>
      </c>
      <c r="F232" s="12">
        <f>5250-(5250/15)*2</f>
        <v>4550</v>
      </c>
      <c r="G232" s="12"/>
      <c r="H232" s="13">
        <v>866.68</v>
      </c>
      <c r="I232" s="12">
        <f t="shared" si="8"/>
        <v>3683.32</v>
      </c>
      <c r="J232" s="15"/>
    </row>
    <row r="233" spans="2:10" ht="48" customHeight="1" x14ac:dyDescent="0.25">
      <c r="B233" s="11" t="s">
        <v>265</v>
      </c>
      <c r="C233" s="11" t="s">
        <v>266</v>
      </c>
      <c r="D233" s="14">
        <v>45748</v>
      </c>
      <c r="E233" s="24"/>
      <c r="F233" s="12">
        <v>5250</v>
      </c>
      <c r="G233" s="12">
        <v>300</v>
      </c>
      <c r="H233" s="13"/>
      <c r="I233" s="12">
        <f>F233+G233-H233</f>
        <v>5550</v>
      </c>
      <c r="J233" s="15"/>
    </row>
    <row r="234" spans="2:10" ht="48" customHeight="1" x14ac:dyDescent="0.25">
      <c r="B234" s="11" t="s">
        <v>267</v>
      </c>
      <c r="C234" s="11" t="s">
        <v>255</v>
      </c>
      <c r="D234" s="14">
        <v>45493</v>
      </c>
      <c r="E234" s="16"/>
      <c r="F234" s="12">
        <v>5775</v>
      </c>
      <c r="G234" s="12"/>
      <c r="H234" s="13"/>
      <c r="I234" s="12">
        <f t="shared" si="8"/>
        <v>5775</v>
      </c>
      <c r="J234" s="15"/>
    </row>
    <row r="235" spans="2:10" ht="36.75" customHeight="1" x14ac:dyDescent="0.25">
      <c r="B235" s="11"/>
      <c r="C235" s="17" t="s">
        <v>268</v>
      </c>
      <c r="D235" s="17"/>
      <c r="E235" s="11"/>
      <c r="F235" s="18">
        <f>SUM(F225:F234)</f>
        <v>48954.13</v>
      </c>
      <c r="G235" s="18">
        <f>SUM(G225:G234)</f>
        <v>727</v>
      </c>
      <c r="H235" s="18">
        <f>SUM(H225:H234)</f>
        <v>2060.02</v>
      </c>
      <c r="I235" s="18">
        <f>SUM(I225:I234)</f>
        <v>47621.11</v>
      </c>
    </row>
    <row r="236" spans="2:10" ht="36.75" customHeight="1" x14ac:dyDescent="0.25">
      <c r="B236" s="11"/>
      <c r="C236" s="17"/>
      <c r="D236" s="17"/>
      <c r="E236" s="11"/>
      <c r="F236" s="20"/>
      <c r="G236" s="20"/>
      <c r="H236" s="20"/>
      <c r="I236" s="20"/>
    </row>
    <row r="237" spans="2:10" ht="22.5" customHeight="1" x14ac:dyDescent="0.25">
      <c r="B237" s="10" t="s">
        <v>269</v>
      </c>
      <c r="C237" s="10"/>
      <c r="D237" s="10"/>
      <c r="E237" s="11"/>
      <c r="F237" s="12"/>
      <c r="G237" s="12"/>
      <c r="H237" s="13"/>
      <c r="I237" s="12"/>
    </row>
    <row r="238" spans="2:10" ht="52.5" customHeight="1" x14ac:dyDescent="0.25">
      <c r="B238" s="11" t="s">
        <v>270</v>
      </c>
      <c r="C238" s="11" t="s">
        <v>271</v>
      </c>
      <c r="D238" s="14">
        <v>45566</v>
      </c>
      <c r="E238" s="16"/>
      <c r="F238" s="12">
        <v>3423</v>
      </c>
      <c r="G238" s="12"/>
      <c r="H238" s="13"/>
      <c r="I238" s="12">
        <f t="shared" ref="I238:I244" si="9">F238+G238-H238</f>
        <v>3423</v>
      </c>
      <c r="J238" s="15"/>
    </row>
    <row r="239" spans="2:10" ht="52.5" customHeight="1" x14ac:dyDescent="0.25">
      <c r="B239" s="11" t="s">
        <v>272</v>
      </c>
      <c r="C239" s="16" t="s">
        <v>273</v>
      </c>
      <c r="D239" s="14">
        <v>45566</v>
      </c>
      <c r="E239" s="16"/>
      <c r="F239" s="12">
        <f>3423</f>
        <v>3423</v>
      </c>
      <c r="G239" s="12"/>
      <c r="H239" s="13">
        <v>1020.01</v>
      </c>
      <c r="I239" s="12">
        <f t="shared" si="9"/>
        <v>2402.9899999999998</v>
      </c>
      <c r="J239" s="15"/>
    </row>
    <row r="240" spans="2:10" ht="52.5" customHeight="1" x14ac:dyDescent="0.25">
      <c r="B240" s="11" t="s">
        <v>274</v>
      </c>
      <c r="C240" s="16" t="s">
        <v>275</v>
      </c>
      <c r="D240" s="14">
        <v>45566</v>
      </c>
      <c r="E240" s="16"/>
      <c r="F240" s="12">
        <f>3423</f>
        <v>3423</v>
      </c>
      <c r="G240" s="12"/>
      <c r="H240" s="13">
        <v>510.01</v>
      </c>
      <c r="I240" s="12">
        <f t="shared" si="9"/>
        <v>2912.99</v>
      </c>
      <c r="J240" s="15"/>
    </row>
    <row r="241" spans="2:10" ht="52.5" customHeight="1" x14ac:dyDescent="0.25">
      <c r="B241" s="11" t="s">
        <v>276</v>
      </c>
      <c r="C241" s="11" t="s">
        <v>277</v>
      </c>
      <c r="D241" s="14">
        <v>45566</v>
      </c>
      <c r="E241" s="16"/>
      <c r="F241" s="12">
        <v>3423</v>
      </c>
      <c r="G241" s="12"/>
      <c r="H241" s="13"/>
      <c r="I241" s="12">
        <f t="shared" si="9"/>
        <v>3423</v>
      </c>
      <c r="J241" s="15"/>
    </row>
    <row r="242" spans="2:10" ht="52.5" customHeight="1" x14ac:dyDescent="0.25">
      <c r="B242" s="11" t="s">
        <v>278</v>
      </c>
      <c r="C242" s="11" t="s">
        <v>279</v>
      </c>
      <c r="D242" s="14">
        <v>45747</v>
      </c>
      <c r="E242" s="16"/>
      <c r="F242" s="12">
        <v>3423</v>
      </c>
      <c r="G242" s="12"/>
      <c r="H242" s="13">
        <v>706.68</v>
      </c>
      <c r="I242" s="12">
        <f t="shared" si="9"/>
        <v>2716.32</v>
      </c>
      <c r="J242" s="15"/>
    </row>
    <row r="243" spans="2:10" ht="52.5" customHeight="1" x14ac:dyDescent="0.25">
      <c r="B243" s="11" t="s">
        <v>280</v>
      </c>
      <c r="C243" s="16" t="s">
        <v>281</v>
      </c>
      <c r="D243" s="14">
        <v>45793</v>
      </c>
      <c r="E243" s="16"/>
      <c r="F243" s="12">
        <v>3000</v>
      </c>
      <c r="G243" s="12"/>
      <c r="H243" s="13"/>
      <c r="I243" s="12">
        <f t="shared" si="9"/>
        <v>3000</v>
      </c>
      <c r="J243" s="15"/>
    </row>
    <row r="244" spans="2:10" ht="52.5" customHeight="1" x14ac:dyDescent="0.25">
      <c r="B244" s="11" t="s">
        <v>282</v>
      </c>
      <c r="C244" s="11" t="s">
        <v>275</v>
      </c>
      <c r="D244" s="14">
        <v>45572</v>
      </c>
      <c r="E244" s="16"/>
      <c r="F244" s="12">
        <v>3423</v>
      </c>
      <c r="G244" s="12"/>
      <c r="H244" s="13"/>
      <c r="I244" s="12">
        <f t="shared" si="9"/>
        <v>3423</v>
      </c>
      <c r="J244" s="15"/>
    </row>
    <row r="245" spans="2:10" ht="36.75" customHeight="1" x14ac:dyDescent="0.25">
      <c r="B245" s="11"/>
      <c r="C245" s="17" t="s">
        <v>283</v>
      </c>
      <c r="D245" s="17"/>
      <c r="E245" s="11"/>
      <c r="F245" s="18">
        <f>SUM(F238:F244)</f>
        <v>23538</v>
      </c>
      <c r="G245" s="18">
        <f>SUM(G238:G244)</f>
        <v>0</v>
      </c>
      <c r="H245" s="18"/>
      <c r="I245" s="18">
        <f>SUM(I238:I244)</f>
        <v>21301.3</v>
      </c>
    </row>
    <row r="246" spans="2:10" ht="36.75" customHeight="1" x14ac:dyDescent="0.25">
      <c r="B246" s="11"/>
      <c r="C246" s="17"/>
      <c r="D246" s="17"/>
      <c r="E246" s="11"/>
      <c r="F246" s="20"/>
      <c r="G246" s="20"/>
      <c r="H246" s="20"/>
      <c r="I246" s="20"/>
    </row>
    <row r="247" spans="2:10" ht="36.75" customHeight="1" x14ac:dyDescent="0.25">
      <c r="B247" s="10" t="s">
        <v>284</v>
      </c>
      <c r="C247" s="10"/>
      <c r="D247" s="10"/>
      <c r="E247" s="11"/>
      <c r="F247" s="12"/>
      <c r="G247" s="12"/>
      <c r="H247" s="13"/>
      <c r="I247" s="12"/>
    </row>
    <row r="248" spans="2:10" ht="52.5" customHeight="1" x14ac:dyDescent="0.25">
      <c r="B248" s="11" t="s">
        <v>285</v>
      </c>
      <c r="C248" s="11" t="s">
        <v>286</v>
      </c>
      <c r="D248" s="14">
        <v>45566</v>
      </c>
      <c r="E248" s="16"/>
      <c r="F248" s="12">
        <v>5918.85</v>
      </c>
      <c r="G248" s="12">
        <v>500</v>
      </c>
      <c r="H248" s="13"/>
      <c r="I248" s="12">
        <f>F248+G248-H248</f>
        <v>6418.85</v>
      </c>
      <c r="J248" s="15"/>
    </row>
    <row r="249" spans="2:10" ht="52.5" customHeight="1" x14ac:dyDescent="0.25">
      <c r="B249" s="11" t="s">
        <v>287</v>
      </c>
      <c r="C249" s="11" t="s">
        <v>14</v>
      </c>
      <c r="D249" s="14">
        <v>45607</v>
      </c>
      <c r="E249" s="16"/>
      <c r="F249" s="12">
        <v>3675</v>
      </c>
      <c r="G249" s="12"/>
      <c r="H249" s="13"/>
      <c r="I249" s="12">
        <f>F249+G249-H249</f>
        <v>3675</v>
      </c>
      <c r="J249" s="15"/>
    </row>
    <row r="250" spans="2:10" ht="52.5" customHeight="1" x14ac:dyDescent="0.25">
      <c r="B250" s="11" t="s">
        <v>288</v>
      </c>
      <c r="C250" s="11" t="s">
        <v>289</v>
      </c>
      <c r="D250" s="14">
        <v>44697</v>
      </c>
      <c r="E250" s="16"/>
      <c r="F250" s="12">
        <v>4518.8</v>
      </c>
      <c r="G250" s="12">
        <v>500</v>
      </c>
      <c r="H250" s="13"/>
      <c r="I250" s="12">
        <f>F250+G250-H250</f>
        <v>5018.8</v>
      </c>
      <c r="J250" s="15"/>
    </row>
    <row r="251" spans="2:10" ht="36.75" customHeight="1" x14ac:dyDescent="0.25">
      <c r="B251" s="11"/>
      <c r="C251" s="17" t="s">
        <v>290</v>
      </c>
      <c r="D251" s="17"/>
      <c r="E251" s="11"/>
      <c r="F251" s="18">
        <f>SUM(F248:F250)</f>
        <v>14112.650000000001</v>
      </c>
      <c r="G251" s="18">
        <f>SUM(G248:G250)</f>
        <v>1000</v>
      </c>
      <c r="H251" s="18"/>
      <c r="I251" s="18">
        <f>SUM(I248:I250)</f>
        <v>15112.650000000001</v>
      </c>
    </row>
    <row r="252" spans="2:10" ht="36.75" customHeight="1" x14ac:dyDescent="0.25">
      <c r="B252" s="11"/>
      <c r="C252" s="17"/>
      <c r="D252" s="17"/>
      <c r="E252" s="11"/>
      <c r="F252" s="20"/>
      <c r="G252" s="20"/>
      <c r="H252" s="20"/>
      <c r="I252" s="20"/>
    </row>
    <row r="253" spans="2:10" ht="36.75" customHeight="1" x14ac:dyDescent="0.25">
      <c r="B253" s="11"/>
      <c r="C253" s="17"/>
      <c r="D253" s="17"/>
      <c r="E253" s="11"/>
      <c r="F253" s="20"/>
      <c r="G253" s="20"/>
      <c r="H253" s="20"/>
      <c r="I253" s="20"/>
    </row>
    <row r="254" spans="2:10" ht="36.75" customHeight="1" x14ac:dyDescent="0.25">
      <c r="B254" s="10" t="s">
        <v>291</v>
      </c>
      <c r="C254" s="10"/>
      <c r="D254" s="10"/>
      <c r="E254" s="11"/>
      <c r="F254" s="12"/>
      <c r="G254" s="12"/>
      <c r="H254" s="13"/>
      <c r="I254" s="12"/>
    </row>
    <row r="255" spans="2:10" ht="36.75" customHeight="1" x14ac:dyDescent="0.25">
      <c r="B255" s="11" t="s">
        <v>292</v>
      </c>
      <c r="C255" s="25" t="s">
        <v>50</v>
      </c>
      <c r="D255" s="26">
        <v>45612</v>
      </c>
      <c r="E255" s="11"/>
      <c r="F255" s="12">
        <v>3150</v>
      </c>
      <c r="G255" s="12"/>
      <c r="H255" s="13"/>
      <c r="I255" s="12">
        <f>F255+G255-H255</f>
        <v>3150</v>
      </c>
      <c r="J255" s="15"/>
    </row>
    <row r="256" spans="2:10" ht="36.75" customHeight="1" x14ac:dyDescent="0.25">
      <c r="B256" s="11" t="s">
        <v>293</v>
      </c>
      <c r="C256" s="25" t="s">
        <v>50</v>
      </c>
      <c r="D256" s="26">
        <v>45612</v>
      </c>
      <c r="E256" s="11"/>
      <c r="F256" s="12">
        <v>3150</v>
      </c>
      <c r="G256" s="12"/>
      <c r="H256" s="13"/>
      <c r="I256" s="12">
        <f>F256+G256-H256</f>
        <v>3150</v>
      </c>
      <c r="J256" s="15"/>
    </row>
    <row r="257" spans="2:10" ht="36.75" customHeight="1" x14ac:dyDescent="0.25">
      <c r="B257" s="11"/>
      <c r="C257" s="17" t="s">
        <v>294</v>
      </c>
      <c r="D257" s="17"/>
      <c r="E257" s="11"/>
      <c r="F257" s="18">
        <f>SUM(F255:F256)</f>
        <v>6300</v>
      </c>
      <c r="G257" s="18">
        <f>SUM(G255:G256)</f>
        <v>0</v>
      </c>
      <c r="H257" s="18">
        <f>SUM(H255:H256)</f>
        <v>0</v>
      </c>
      <c r="I257" s="18">
        <f>SUM(I255:I256)</f>
        <v>6300</v>
      </c>
    </row>
    <row r="258" spans="2:10" ht="14.25" customHeight="1" x14ac:dyDescent="0.25">
      <c r="B258" s="11"/>
      <c r="C258" s="17"/>
      <c r="D258" s="17"/>
      <c r="E258" s="11"/>
      <c r="F258" s="20"/>
      <c r="G258" s="20"/>
      <c r="H258" s="20"/>
      <c r="I258" s="20"/>
    </row>
    <row r="259" spans="2:10" ht="36.75" customHeight="1" x14ac:dyDescent="0.25">
      <c r="B259" s="10" t="s">
        <v>295</v>
      </c>
      <c r="C259" s="10"/>
      <c r="D259" s="10"/>
      <c r="E259" s="11"/>
      <c r="F259" s="12"/>
      <c r="G259" s="12"/>
      <c r="H259" s="13"/>
      <c r="I259" s="12"/>
    </row>
    <row r="260" spans="2:10" ht="47.25" customHeight="1" x14ac:dyDescent="0.25">
      <c r="B260" s="11" t="s">
        <v>296</v>
      </c>
      <c r="C260" s="11" t="s">
        <v>14</v>
      </c>
      <c r="D260" s="14">
        <v>45566</v>
      </c>
      <c r="E260" s="11"/>
      <c r="F260" s="12">
        <v>3255</v>
      </c>
      <c r="G260" s="12"/>
      <c r="H260" s="13"/>
      <c r="I260" s="12">
        <f>F260+G260-H260</f>
        <v>3255</v>
      </c>
      <c r="J260" s="15"/>
    </row>
    <row r="261" spans="2:10" ht="47.25" customHeight="1" x14ac:dyDescent="0.25">
      <c r="B261" s="11" t="s">
        <v>297</v>
      </c>
      <c r="C261" s="11" t="s">
        <v>298</v>
      </c>
      <c r="D261" s="14">
        <v>44531</v>
      </c>
      <c r="E261" s="16"/>
      <c r="F261" s="12">
        <v>2965.62</v>
      </c>
      <c r="G261" s="12"/>
      <c r="H261" s="13"/>
      <c r="I261" s="12">
        <f>F261+G261-H261</f>
        <v>2965.62</v>
      </c>
      <c r="J261" s="15"/>
    </row>
    <row r="262" spans="2:10" ht="47.25" customHeight="1" x14ac:dyDescent="0.25">
      <c r="B262" s="11" t="s">
        <v>299</v>
      </c>
      <c r="C262" s="11" t="s">
        <v>298</v>
      </c>
      <c r="D262" s="14">
        <v>44470</v>
      </c>
      <c r="E262" s="11"/>
      <c r="F262" s="12">
        <v>2825.55</v>
      </c>
      <c r="G262" s="12"/>
      <c r="H262" s="13"/>
      <c r="I262" s="12">
        <f>F262+G262-H262</f>
        <v>2825.55</v>
      </c>
      <c r="J262" s="15"/>
    </row>
    <row r="263" spans="2:10" ht="36.75" customHeight="1" x14ac:dyDescent="0.25">
      <c r="B263" s="11"/>
      <c r="C263" s="17" t="s">
        <v>300</v>
      </c>
      <c r="D263" s="17"/>
      <c r="E263" s="11"/>
      <c r="F263" s="18">
        <f>SUM(F260:F262)</f>
        <v>9046.17</v>
      </c>
      <c r="G263" s="18">
        <f>SUM(G260:G262)</f>
        <v>0</v>
      </c>
      <c r="H263" s="18">
        <f>SUM(H260:H262)</f>
        <v>0</v>
      </c>
      <c r="I263" s="18">
        <f>SUM(I260:I262)</f>
        <v>9046.17</v>
      </c>
    </row>
    <row r="264" spans="2:10" ht="36.75" customHeight="1" x14ac:dyDescent="0.25">
      <c r="B264" s="11"/>
      <c r="C264" s="17"/>
      <c r="D264" s="17"/>
      <c r="E264" s="11"/>
      <c r="F264" s="20"/>
      <c r="G264" s="20"/>
      <c r="H264" s="20"/>
      <c r="I264" s="20"/>
    </row>
    <row r="265" spans="2:10" ht="36.75" customHeight="1" x14ac:dyDescent="0.25">
      <c r="B265" s="11"/>
      <c r="C265" s="17"/>
      <c r="D265" s="17"/>
      <c r="E265" s="11"/>
      <c r="F265" s="20"/>
      <c r="G265" s="20"/>
      <c r="H265" s="20"/>
      <c r="I265" s="20"/>
    </row>
    <row r="266" spans="2:10" ht="36.75" customHeight="1" x14ac:dyDescent="0.25">
      <c r="B266" s="10" t="s">
        <v>301</v>
      </c>
      <c r="C266" s="10"/>
      <c r="D266" s="10"/>
      <c r="E266" s="11"/>
      <c r="F266" s="12"/>
      <c r="G266" s="12"/>
      <c r="H266" s="13"/>
      <c r="I266" s="12"/>
    </row>
    <row r="267" spans="2:10" ht="45.75" customHeight="1" x14ac:dyDescent="0.25">
      <c r="B267" s="11" t="s">
        <v>302</v>
      </c>
      <c r="C267" s="11" t="s">
        <v>14</v>
      </c>
      <c r="D267" s="14">
        <v>45566</v>
      </c>
      <c r="E267" s="11"/>
      <c r="F267" s="12">
        <v>4200</v>
      </c>
      <c r="G267" s="12">
        <v>1400</v>
      </c>
      <c r="H267" s="13">
        <v>400</v>
      </c>
      <c r="I267" s="12">
        <f>F267+G267-H267</f>
        <v>5200</v>
      </c>
      <c r="J267" s="23"/>
    </row>
    <row r="268" spans="2:10" ht="45.75" customHeight="1" x14ac:dyDescent="0.25">
      <c r="B268" s="11" t="s">
        <v>303</v>
      </c>
      <c r="C268" s="16" t="s">
        <v>304</v>
      </c>
      <c r="D268" s="14">
        <v>45784</v>
      </c>
      <c r="E268" s="16"/>
      <c r="F268" s="12">
        <f>3500</f>
        <v>3500</v>
      </c>
      <c r="G268" s="12"/>
      <c r="H268" s="13"/>
      <c r="I268" s="12">
        <f>F268+G268-H268</f>
        <v>3500</v>
      </c>
      <c r="J268" s="15"/>
    </row>
    <row r="269" spans="2:10" ht="45.75" customHeight="1" x14ac:dyDescent="0.25">
      <c r="B269" s="11" t="s">
        <v>305</v>
      </c>
      <c r="C269" s="11" t="s">
        <v>14</v>
      </c>
      <c r="D269" s="14">
        <v>45566</v>
      </c>
      <c r="E269" s="16"/>
      <c r="F269" s="12">
        <v>3240</v>
      </c>
      <c r="G269" s="12"/>
      <c r="H269" s="13"/>
      <c r="I269" s="12">
        <f>F269+G269-H269</f>
        <v>3240</v>
      </c>
      <c r="J269" s="15"/>
    </row>
    <row r="270" spans="2:10" ht="45.75" customHeight="1" x14ac:dyDescent="0.25">
      <c r="B270" s="11" t="s">
        <v>306</v>
      </c>
      <c r="C270" s="16" t="s">
        <v>307</v>
      </c>
      <c r="D270" s="14">
        <v>45664</v>
      </c>
      <c r="E270" s="16"/>
      <c r="F270" s="12">
        <v>6000</v>
      </c>
      <c r="G270" s="12"/>
      <c r="H270" s="13"/>
      <c r="I270" s="12">
        <f>F270+G270-H270</f>
        <v>6000</v>
      </c>
      <c r="J270" s="15"/>
    </row>
    <row r="271" spans="2:10" ht="45.75" customHeight="1" x14ac:dyDescent="0.25">
      <c r="B271" s="11" t="s">
        <v>308</v>
      </c>
      <c r="C271" s="11" t="s">
        <v>208</v>
      </c>
      <c r="D271" s="14">
        <v>45581</v>
      </c>
      <c r="E271" s="11"/>
      <c r="F271" s="12">
        <v>4200</v>
      </c>
      <c r="G271" s="12"/>
      <c r="H271" s="13"/>
      <c r="I271" s="12">
        <f>F271+G271-H271</f>
        <v>4200</v>
      </c>
      <c r="J271" s="15"/>
    </row>
    <row r="272" spans="2:10" ht="36.75" customHeight="1" x14ac:dyDescent="0.25">
      <c r="B272" s="11"/>
      <c r="C272" s="17" t="s">
        <v>309</v>
      </c>
      <c r="D272" s="17"/>
      <c r="E272" s="11"/>
      <c r="F272" s="18">
        <f>SUM(F267:F271)</f>
        <v>21140</v>
      </c>
      <c r="G272" s="18">
        <f>SUM(G267:G271)</f>
        <v>1400</v>
      </c>
      <c r="H272" s="18">
        <f>SUM(H267:H271)</f>
        <v>400</v>
      </c>
      <c r="I272" s="18">
        <f>SUM(I267:I271)</f>
        <v>22140</v>
      </c>
    </row>
    <row r="273" spans="2:10" ht="36.75" customHeight="1" x14ac:dyDescent="0.25">
      <c r="B273" s="11"/>
      <c r="C273" s="17"/>
      <c r="D273" s="17"/>
      <c r="E273" s="11"/>
      <c r="F273" s="20"/>
      <c r="G273" s="20"/>
      <c r="H273" s="20"/>
      <c r="I273" s="20"/>
    </row>
    <row r="274" spans="2:10" ht="36.75" customHeight="1" x14ac:dyDescent="0.25">
      <c r="B274" s="11"/>
      <c r="C274" s="17"/>
      <c r="D274" s="17"/>
      <c r="E274" s="11"/>
      <c r="F274" s="20"/>
      <c r="G274" s="20"/>
      <c r="H274" s="20"/>
      <c r="I274" s="20"/>
    </row>
    <row r="275" spans="2:10" ht="36.75" customHeight="1" x14ac:dyDescent="0.25">
      <c r="B275" s="10" t="s">
        <v>310</v>
      </c>
      <c r="C275" s="10"/>
      <c r="D275" s="10"/>
      <c r="E275" s="11"/>
      <c r="F275" s="12"/>
      <c r="G275" s="12"/>
      <c r="H275" s="13"/>
      <c r="I275" s="12"/>
    </row>
    <row r="276" spans="2:10" ht="49.5" customHeight="1" x14ac:dyDescent="0.25">
      <c r="B276" s="11" t="s">
        <v>311</v>
      </c>
      <c r="C276" s="11" t="s">
        <v>14</v>
      </c>
      <c r="D276" s="14">
        <v>45566</v>
      </c>
      <c r="E276" s="11"/>
      <c r="F276" s="12">
        <v>3675</v>
      </c>
      <c r="G276" s="12"/>
      <c r="H276" s="13"/>
      <c r="I276" s="12">
        <f>F276+G276-H276</f>
        <v>3675</v>
      </c>
      <c r="J276" s="15"/>
    </row>
    <row r="277" spans="2:10" ht="36.75" customHeight="1" x14ac:dyDescent="0.25">
      <c r="B277" s="11"/>
      <c r="C277" s="17" t="s">
        <v>312</v>
      </c>
      <c r="D277" s="17"/>
      <c r="E277" s="11"/>
      <c r="F277" s="18">
        <f>SUM(F276)</f>
        <v>3675</v>
      </c>
      <c r="G277" s="18">
        <f>SUM(G276)</f>
        <v>0</v>
      </c>
      <c r="H277" s="18">
        <f>SUM(H276)</f>
        <v>0</v>
      </c>
      <c r="I277" s="18">
        <f>SUM(I276)</f>
        <v>3675</v>
      </c>
    </row>
    <row r="278" spans="2:10" ht="36.75" customHeight="1" x14ac:dyDescent="0.25">
      <c r="B278" s="11"/>
      <c r="C278" s="17"/>
      <c r="D278" s="17"/>
      <c r="E278" s="11"/>
      <c r="F278" s="20"/>
      <c r="G278" s="20"/>
      <c r="H278" s="20"/>
      <c r="I278" s="20"/>
    </row>
    <row r="279" spans="2:10" ht="36.75" customHeight="1" x14ac:dyDescent="0.25">
      <c r="B279"/>
      <c r="C279" s="17"/>
      <c r="D279" s="17"/>
      <c r="E279"/>
      <c r="F279" s="20"/>
      <c r="G279" s="20"/>
      <c r="H279" s="20"/>
      <c r="I279" s="20"/>
    </row>
    <row r="280" spans="2:10" ht="36.75" customHeight="1" x14ac:dyDescent="0.25">
      <c r="B280" s="10" t="s">
        <v>313</v>
      </c>
      <c r="C280"/>
      <c r="D280"/>
      <c r="E280"/>
    </row>
    <row r="281" spans="2:10" ht="6" customHeight="1" x14ac:dyDescent="0.25">
      <c r="B281"/>
      <c r="C281"/>
      <c r="D281"/>
      <c r="E281"/>
    </row>
    <row r="282" spans="2:10" ht="36.75" customHeight="1" x14ac:dyDescent="0.25">
      <c r="B282" s="11" t="s">
        <v>314</v>
      </c>
      <c r="C282" s="11" t="s">
        <v>14</v>
      </c>
      <c r="D282" s="14">
        <v>45597</v>
      </c>
      <c r="E282" s="16"/>
      <c r="F282" s="12">
        <v>3455</v>
      </c>
      <c r="G282" s="12"/>
      <c r="H282" s="13">
        <v>500</v>
      </c>
      <c r="I282" s="12">
        <f>F282+G282-H282</f>
        <v>2955</v>
      </c>
      <c r="J282" s="15"/>
    </row>
    <row r="283" spans="2:10" ht="36.75" customHeight="1" x14ac:dyDescent="0.25">
      <c r="B283"/>
      <c r="C283" s="17" t="s">
        <v>315</v>
      </c>
      <c r="D283" s="17"/>
      <c r="E283"/>
      <c r="F283" s="18">
        <f>SUM(F282)</f>
        <v>3455</v>
      </c>
      <c r="G283" s="18">
        <f>SUM(G282)</f>
        <v>0</v>
      </c>
      <c r="H283" s="18">
        <f>SUM(H282)</f>
        <v>500</v>
      </c>
      <c r="I283" s="18">
        <f>SUM(I282)</f>
        <v>2955</v>
      </c>
    </row>
    <row r="284" spans="2:10" ht="36.75" customHeight="1" x14ac:dyDescent="0.25">
      <c r="B284"/>
      <c r="C284" s="17"/>
      <c r="D284" s="17"/>
      <c r="E284"/>
      <c r="F284" s="20"/>
      <c r="G284" s="20"/>
      <c r="H284" s="20"/>
      <c r="I284" s="20"/>
    </row>
    <row r="285" spans="2:10" ht="36.75" customHeight="1" x14ac:dyDescent="0.25">
      <c r="B285" s="25" t="s">
        <v>316</v>
      </c>
      <c r="C285"/>
      <c r="D285"/>
      <c r="E285"/>
    </row>
    <row r="286" spans="2:10" ht="6" customHeight="1" x14ac:dyDescent="0.25">
      <c r="B286"/>
      <c r="C286"/>
      <c r="D286"/>
      <c r="E286"/>
    </row>
    <row r="287" spans="2:10" ht="36.75" customHeight="1" x14ac:dyDescent="0.25">
      <c r="B287" s="11" t="s">
        <v>317</v>
      </c>
      <c r="C287" s="16" t="s">
        <v>318</v>
      </c>
      <c r="D287" s="14">
        <v>45680</v>
      </c>
      <c r="E287" s="16"/>
      <c r="F287" s="12">
        <v>4300</v>
      </c>
      <c r="G287" s="12"/>
      <c r="H287" s="13"/>
      <c r="I287" s="12">
        <f>F287+G287-H287</f>
        <v>4300</v>
      </c>
      <c r="J287" s="15"/>
    </row>
    <row r="288" spans="2:10" ht="36.75" customHeight="1" x14ac:dyDescent="0.25">
      <c r="B288"/>
      <c r="C288" s="17" t="s">
        <v>319</v>
      </c>
      <c r="D288" s="17"/>
      <c r="E288"/>
      <c r="F288" s="18">
        <f>SUM(F287)</f>
        <v>4300</v>
      </c>
      <c r="G288" s="18">
        <f>SUM(G287)</f>
        <v>0</v>
      </c>
      <c r="H288" s="18">
        <f>SUM(H287)</f>
        <v>0</v>
      </c>
      <c r="I288" s="18">
        <f>SUM(I287)</f>
        <v>4300</v>
      </c>
    </row>
    <row r="289" spans="2:10" ht="36.75" customHeight="1" x14ac:dyDescent="0.25">
      <c r="B289"/>
      <c r="C289" s="17"/>
      <c r="D289" s="17"/>
      <c r="E289"/>
      <c r="F289" s="20"/>
      <c r="G289" s="20"/>
      <c r="H289" s="20"/>
      <c r="I289" s="20"/>
    </row>
    <row r="290" spans="2:10" ht="36.75" customHeight="1" x14ac:dyDescent="0.25">
      <c r="B290" s="25" t="s">
        <v>320</v>
      </c>
      <c r="C290"/>
      <c r="D290"/>
      <c r="E290"/>
    </row>
    <row r="291" spans="2:10" ht="6" customHeight="1" x14ac:dyDescent="0.25">
      <c r="B291"/>
      <c r="C291"/>
      <c r="D291"/>
      <c r="E291"/>
    </row>
    <row r="292" spans="2:10" ht="36.75" customHeight="1" x14ac:dyDescent="0.25">
      <c r="B292" s="11" t="s">
        <v>321</v>
      </c>
      <c r="C292" s="11" t="s">
        <v>50</v>
      </c>
      <c r="D292" s="14">
        <v>45672</v>
      </c>
      <c r="E292" s="16"/>
      <c r="F292" s="12">
        <f>3347</f>
        <v>3347</v>
      </c>
      <c r="G292" s="12">
        <v>382</v>
      </c>
      <c r="H292" s="13">
        <v>500</v>
      </c>
      <c r="I292" s="12">
        <f>F292+G292-H292</f>
        <v>3229</v>
      </c>
      <c r="J292" s="15"/>
    </row>
    <row r="293" spans="2:10" ht="36.75" customHeight="1" x14ac:dyDescent="0.25">
      <c r="B293"/>
      <c r="C293" s="17" t="s">
        <v>322</v>
      </c>
      <c r="D293" s="17"/>
      <c r="E293"/>
      <c r="F293" s="18">
        <f>SUM(F292)</f>
        <v>3347</v>
      </c>
      <c r="G293" s="18">
        <f>SUM(G292)</f>
        <v>382</v>
      </c>
      <c r="H293" s="18">
        <f>SUM(H292)</f>
        <v>500</v>
      </c>
      <c r="I293" s="18">
        <f>SUM(I292)</f>
        <v>3229</v>
      </c>
    </row>
    <row r="294" spans="2:10" ht="36.75" customHeight="1" x14ac:dyDescent="0.25">
      <c r="B294"/>
      <c r="C294" s="17"/>
      <c r="D294" s="17"/>
      <c r="E294"/>
      <c r="F294" s="20"/>
      <c r="G294" s="20"/>
      <c r="H294" s="20"/>
      <c r="I294" s="20"/>
    </row>
    <row r="295" spans="2:10" ht="36.75" customHeight="1" x14ac:dyDescent="0.25">
      <c r="B295" s="25" t="s">
        <v>323</v>
      </c>
      <c r="C295"/>
      <c r="D295"/>
      <c r="E295"/>
    </row>
    <row r="296" spans="2:10" ht="6" customHeight="1" x14ac:dyDescent="0.25">
      <c r="B296"/>
      <c r="C296"/>
      <c r="D296"/>
      <c r="E296"/>
    </row>
    <row r="297" spans="2:10" ht="36.75" customHeight="1" x14ac:dyDescent="0.25">
      <c r="B297" s="11" t="s">
        <v>324</v>
      </c>
      <c r="C297" s="11" t="s">
        <v>14</v>
      </c>
      <c r="D297" s="14">
        <v>45684</v>
      </c>
      <c r="E297" s="16"/>
      <c r="F297" s="12">
        <f>3675</f>
        <v>3675</v>
      </c>
      <c r="G297" s="12"/>
      <c r="H297" s="13"/>
      <c r="I297" s="12">
        <f>F297+G297-H297</f>
        <v>3675</v>
      </c>
      <c r="J297" s="15"/>
    </row>
    <row r="298" spans="2:10" ht="36.75" customHeight="1" x14ac:dyDescent="0.25">
      <c r="B298"/>
      <c r="C298" s="17" t="s">
        <v>325</v>
      </c>
      <c r="D298" s="17"/>
      <c r="E298"/>
      <c r="F298" s="18">
        <f>SUM(F297)</f>
        <v>3675</v>
      </c>
      <c r="G298" s="18">
        <f>SUM(G297)</f>
        <v>0</v>
      </c>
      <c r="H298" s="18">
        <f>SUM(H297)</f>
        <v>0</v>
      </c>
      <c r="I298" s="18">
        <f>SUM(I297)</f>
        <v>3675</v>
      </c>
    </row>
    <row r="299" spans="2:10" ht="36.75" customHeight="1" x14ac:dyDescent="0.25">
      <c r="B299"/>
      <c r="C299" s="17"/>
      <c r="D299" s="17"/>
      <c r="E299"/>
      <c r="F299" s="20"/>
      <c r="G299" s="20"/>
      <c r="H299" s="20"/>
      <c r="I299" s="20"/>
    </row>
    <row r="300" spans="2:10" ht="36.75" customHeight="1" x14ac:dyDescent="0.25">
      <c r="B300" s="10" t="s">
        <v>326</v>
      </c>
      <c r="C300"/>
      <c r="D300"/>
      <c r="E300"/>
    </row>
    <row r="301" spans="2:10" ht="6" customHeight="1" x14ac:dyDescent="0.25">
      <c r="B301"/>
      <c r="C301"/>
      <c r="D301"/>
      <c r="E301"/>
    </row>
    <row r="302" spans="2:10" ht="36.75" customHeight="1" x14ac:dyDescent="0.25">
      <c r="B302" s="11" t="s">
        <v>327</v>
      </c>
      <c r="C302" s="11" t="s">
        <v>50</v>
      </c>
      <c r="D302" s="14">
        <v>45719</v>
      </c>
      <c r="E302" s="16"/>
      <c r="F302" s="12">
        <v>3800</v>
      </c>
      <c r="G302" s="12"/>
      <c r="H302" s="13"/>
      <c r="I302" s="12">
        <f>F302+G302-H302</f>
        <v>3800</v>
      </c>
      <c r="J302" s="15"/>
    </row>
    <row r="303" spans="2:10" ht="36.75" customHeight="1" x14ac:dyDescent="0.25">
      <c r="B303"/>
      <c r="C303" s="17" t="s">
        <v>328</v>
      </c>
      <c r="D303" s="17"/>
      <c r="E303"/>
      <c r="F303" s="18">
        <f>SUM(F302)</f>
        <v>3800</v>
      </c>
      <c r="G303" s="18">
        <f>SUM(G302)</f>
        <v>0</v>
      </c>
      <c r="H303" s="18">
        <f>SUM(H302)</f>
        <v>0</v>
      </c>
      <c r="I303" s="18">
        <f>SUM(I302)</f>
        <v>3800</v>
      </c>
    </row>
    <row r="304" spans="2:10" ht="36.75" customHeight="1" x14ac:dyDescent="0.25">
      <c r="B304"/>
      <c r="C304" s="17"/>
      <c r="D304" s="17"/>
      <c r="E304"/>
      <c r="F304" s="20"/>
      <c r="G304" s="20"/>
      <c r="H304" s="20"/>
      <c r="I304" s="20"/>
    </row>
    <row r="305" spans="2:10" ht="36.75" customHeight="1" x14ac:dyDescent="0.25">
      <c r="B305" s="10" t="s">
        <v>329</v>
      </c>
      <c r="C305"/>
      <c r="D305"/>
      <c r="E305"/>
    </row>
    <row r="306" spans="2:10" ht="45" customHeight="1" x14ac:dyDescent="0.25">
      <c r="B306" s="11" t="s">
        <v>330</v>
      </c>
      <c r="C306" s="11" t="s">
        <v>331</v>
      </c>
      <c r="D306" s="14"/>
      <c r="E306" s="16"/>
      <c r="F306" s="12"/>
      <c r="G306" s="12">
        <v>500</v>
      </c>
      <c r="H306" s="13"/>
      <c r="I306" s="12">
        <f t="shared" ref="I306:I325" si="10">F306+G306-H306</f>
        <v>500</v>
      </c>
      <c r="J306" s="15"/>
    </row>
    <row r="307" spans="2:10" ht="45" customHeight="1" x14ac:dyDescent="0.25">
      <c r="B307" s="11" t="s">
        <v>332</v>
      </c>
      <c r="C307" s="11" t="s">
        <v>331</v>
      </c>
      <c r="D307" s="27"/>
      <c r="E307" s="16"/>
      <c r="F307" s="12"/>
      <c r="G307" s="12">
        <v>1000</v>
      </c>
      <c r="H307" s="13"/>
      <c r="I307" s="12">
        <f t="shared" si="10"/>
        <v>1000</v>
      </c>
      <c r="J307" s="15"/>
    </row>
    <row r="308" spans="2:10" ht="45" customHeight="1" x14ac:dyDescent="0.25">
      <c r="B308" s="11" t="s">
        <v>333</v>
      </c>
      <c r="C308" s="11" t="s">
        <v>334</v>
      </c>
      <c r="D308" s="14"/>
      <c r="E308" s="16"/>
      <c r="F308" s="12"/>
      <c r="G308" s="12">
        <v>382</v>
      </c>
      <c r="H308" s="13"/>
      <c r="I308" s="12">
        <f t="shared" si="10"/>
        <v>382</v>
      </c>
      <c r="J308" s="15"/>
    </row>
    <row r="309" spans="2:10" ht="45" customHeight="1" x14ac:dyDescent="0.25">
      <c r="B309" s="11" t="s">
        <v>335</v>
      </c>
      <c r="C309" s="11" t="s">
        <v>336</v>
      </c>
      <c r="D309" s="14"/>
      <c r="E309" s="16"/>
      <c r="F309" s="12"/>
      <c r="G309" s="12">
        <v>943</v>
      </c>
      <c r="H309" s="13"/>
      <c r="I309" s="12">
        <f t="shared" si="10"/>
        <v>943</v>
      </c>
      <c r="J309" s="15"/>
    </row>
    <row r="310" spans="2:10" ht="45" customHeight="1" x14ac:dyDescent="0.25">
      <c r="B310" s="11" t="s">
        <v>337</v>
      </c>
      <c r="C310" s="11" t="s">
        <v>338</v>
      </c>
      <c r="D310" s="14"/>
      <c r="E310" s="16"/>
      <c r="F310" s="12"/>
      <c r="G310" s="12">
        <v>250</v>
      </c>
      <c r="H310" s="13"/>
      <c r="I310" s="12">
        <f t="shared" si="10"/>
        <v>250</v>
      </c>
      <c r="J310" s="15"/>
    </row>
    <row r="311" spans="2:10" ht="45" customHeight="1" x14ac:dyDescent="0.25">
      <c r="B311" s="11" t="s">
        <v>339</v>
      </c>
      <c r="C311" s="11" t="s">
        <v>340</v>
      </c>
      <c r="D311" s="14"/>
      <c r="E311" s="16"/>
      <c r="F311" s="12"/>
      <c r="G311" s="12">
        <v>500</v>
      </c>
      <c r="H311" s="13"/>
      <c r="I311" s="12">
        <f t="shared" si="10"/>
        <v>500</v>
      </c>
      <c r="J311" s="15"/>
    </row>
    <row r="312" spans="2:10" ht="45" customHeight="1" x14ac:dyDescent="0.25">
      <c r="B312" s="11" t="s">
        <v>341</v>
      </c>
      <c r="C312" s="11" t="s">
        <v>340</v>
      </c>
      <c r="D312" s="14"/>
      <c r="E312" s="16"/>
      <c r="F312" s="12"/>
      <c r="G312" s="12">
        <v>726</v>
      </c>
      <c r="H312" s="13"/>
      <c r="I312" s="12">
        <f t="shared" si="10"/>
        <v>726</v>
      </c>
      <c r="J312" s="15"/>
    </row>
    <row r="313" spans="2:10" ht="45" customHeight="1" x14ac:dyDescent="0.25">
      <c r="B313" s="11" t="s">
        <v>342</v>
      </c>
      <c r="C313" s="11" t="s">
        <v>343</v>
      </c>
      <c r="D313" s="14"/>
      <c r="E313" s="16"/>
      <c r="F313" s="12"/>
      <c r="G313" s="12">
        <v>2100</v>
      </c>
      <c r="H313" s="13"/>
      <c r="I313" s="12">
        <f t="shared" si="10"/>
        <v>2100</v>
      </c>
      <c r="J313" s="15"/>
    </row>
    <row r="314" spans="2:10" ht="45" customHeight="1" x14ac:dyDescent="0.25">
      <c r="B314" s="11" t="s">
        <v>344</v>
      </c>
      <c r="C314" s="11" t="s">
        <v>343</v>
      </c>
      <c r="D314" s="14"/>
      <c r="E314" s="16"/>
      <c r="F314" s="12"/>
      <c r="G314" s="12">
        <v>1680</v>
      </c>
      <c r="H314" s="13"/>
      <c r="I314" s="12">
        <f t="shared" si="10"/>
        <v>1680</v>
      </c>
      <c r="J314" s="15"/>
    </row>
    <row r="315" spans="2:10" ht="45" customHeight="1" x14ac:dyDescent="0.25">
      <c r="B315" s="11" t="s">
        <v>345</v>
      </c>
      <c r="C315" s="11" t="s">
        <v>343</v>
      </c>
      <c r="D315" s="14"/>
      <c r="E315" s="16"/>
      <c r="F315" s="12"/>
      <c r="G315" s="12">
        <v>960</v>
      </c>
      <c r="H315" s="13"/>
      <c r="I315" s="12">
        <f t="shared" si="10"/>
        <v>960</v>
      </c>
      <c r="J315" s="15"/>
    </row>
    <row r="316" spans="2:10" ht="45" customHeight="1" x14ac:dyDescent="0.25">
      <c r="B316" s="11" t="s">
        <v>346</v>
      </c>
      <c r="C316" s="11" t="s">
        <v>347</v>
      </c>
      <c r="D316" s="14"/>
      <c r="E316" s="16"/>
      <c r="F316" s="12"/>
      <c r="G316" s="12">
        <v>600</v>
      </c>
      <c r="H316" s="13"/>
      <c r="I316" s="12">
        <f t="shared" si="10"/>
        <v>600</v>
      </c>
      <c r="J316" s="15"/>
    </row>
    <row r="317" spans="2:10" ht="45" customHeight="1" x14ac:dyDescent="0.25">
      <c r="B317" s="11" t="s">
        <v>348</v>
      </c>
      <c r="C317" s="11" t="s">
        <v>343</v>
      </c>
      <c r="D317" s="14"/>
      <c r="E317" s="16"/>
      <c r="F317" s="12"/>
      <c r="G317" s="12">
        <v>2700</v>
      </c>
      <c r="H317" s="13"/>
      <c r="I317" s="12">
        <f t="shared" si="10"/>
        <v>2700</v>
      </c>
      <c r="J317" s="15"/>
    </row>
    <row r="318" spans="2:10" ht="45" customHeight="1" x14ac:dyDescent="0.25">
      <c r="B318" s="11" t="s">
        <v>349</v>
      </c>
      <c r="C318" s="11" t="s">
        <v>343</v>
      </c>
      <c r="D318" s="14"/>
      <c r="E318" s="16"/>
      <c r="F318" s="12"/>
      <c r="G318" s="12">
        <v>1200</v>
      </c>
      <c r="H318" s="13"/>
      <c r="I318" s="12">
        <f t="shared" si="10"/>
        <v>1200</v>
      </c>
      <c r="J318" s="15"/>
    </row>
    <row r="319" spans="2:10" ht="45" customHeight="1" x14ac:dyDescent="0.25">
      <c r="B319" s="11" t="s">
        <v>350</v>
      </c>
      <c r="C319" s="11" t="s">
        <v>347</v>
      </c>
      <c r="D319" s="14"/>
      <c r="E319" s="16"/>
      <c r="F319" s="12"/>
      <c r="G319" s="12">
        <v>2520</v>
      </c>
      <c r="H319" s="13"/>
      <c r="I319" s="12">
        <f t="shared" si="10"/>
        <v>2520</v>
      </c>
      <c r="J319" s="15"/>
    </row>
    <row r="320" spans="2:10" ht="45" customHeight="1" x14ac:dyDescent="0.25">
      <c r="B320" s="11" t="s">
        <v>351</v>
      </c>
      <c r="C320" s="11" t="s">
        <v>352</v>
      </c>
      <c r="D320" s="14"/>
      <c r="E320" s="16"/>
      <c r="F320" s="12"/>
      <c r="G320" s="12">
        <v>318</v>
      </c>
      <c r="H320" s="13"/>
      <c r="I320" s="12">
        <f t="shared" si="10"/>
        <v>318</v>
      </c>
      <c r="J320" s="15"/>
    </row>
    <row r="321" spans="2:10" ht="45" customHeight="1" x14ac:dyDescent="0.25">
      <c r="B321" s="11" t="s">
        <v>353</v>
      </c>
      <c r="C321" s="11" t="s">
        <v>352</v>
      </c>
      <c r="D321" s="14"/>
      <c r="E321" s="16"/>
      <c r="F321" s="12"/>
      <c r="G321" s="12">
        <v>323</v>
      </c>
      <c r="H321" s="13"/>
      <c r="I321" s="12">
        <f t="shared" si="10"/>
        <v>323</v>
      </c>
      <c r="J321" s="15"/>
    </row>
    <row r="322" spans="2:10" ht="45" customHeight="1" x14ac:dyDescent="0.25">
      <c r="B322" s="11" t="s">
        <v>354</v>
      </c>
      <c r="C322" s="11" t="s">
        <v>334</v>
      </c>
      <c r="D322" s="14"/>
      <c r="E322" s="16"/>
      <c r="F322" s="12"/>
      <c r="G322" s="12">
        <v>300</v>
      </c>
      <c r="H322" s="13"/>
      <c r="I322" s="12">
        <f t="shared" si="10"/>
        <v>300</v>
      </c>
      <c r="J322" s="15"/>
    </row>
    <row r="323" spans="2:10" ht="45" customHeight="1" x14ac:dyDescent="0.25">
      <c r="B323" s="11" t="s">
        <v>355</v>
      </c>
      <c r="C323" s="11" t="s">
        <v>334</v>
      </c>
      <c r="D323" s="14"/>
      <c r="E323" s="16"/>
      <c r="F323" s="12"/>
      <c r="G323" s="12">
        <v>300</v>
      </c>
      <c r="H323" s="13"/>
      <c r="I323" s="12">
        <f t="shared" si="10"/>
        <v>300</v>
      </c>
      <c r="J323" s="15"/>
    </row>
    <row r="324" spans="2:10" ht="45" customHeight="1" x14ac:dyDescent="0.25">
      <c r="B324" s="11" t="s">
        <v>356</v>
      </c>
      <c r="C324" s="11" t="s">
        <v>334</v>
      </c>
      <c r="D324" s="14"/>
      <c r="E324" s="16"/>
      <c r="F324" s="12"/>
      <c r="G324" s="12">
        <v>300</v>
      </c>
      <c r="H324" s="13"/>
      <c r="I324" s="12">
        <f t="shared" si="10"/>
        <v>300</v>
      </c>
      <c r="J324" s="15"/>
    </row>
    <row r="325" spans="2:10" ht="45" customHeight="1" x14ac:dyDescent="0.25">
      <c r="B325" s="11" t="s">
        <v>357</v>
      </c>
      <c r="C325" s="11" t="s">
        <v>352</v>
      </c>
      <c r="D325" s="14"/>
      <c r="E325" s="16"/>
      <c r="F325" s="12"/>
      <c r="G325" s="12">
        <v>638</v>
      </c>
      <c r="H325" s="13"/>
      <c r="I325" s="12">
        <f t="shared" si="10"/>
        <v>638</v>
      </c>
      <c r="J325" s="15"/>
    </row>
    <row r="326" spans="2:10" ht="36.75" customHeight="1" x14ac:dyDescent="0.25">
      <c r="B326"/>
      <c r="C326" s="17" t="s">
        <v>358</v>
      </c>
      <c r="D326" s="17"/>
      <c r="E326"/>
      <c r="F326" s="18">
        <f>SUM(F306:F325)</f>
        <v>0</v>
      </c>
      <c r="G326" s="18">
        <f>SUM(G306:G325)</f>
        <v>18240</v>
      </c>
      <c r="H326" s="18">
        <f>SUM(H306:H325)</f>
        <v>0</v>
      </c>
      <c r="I326" s="18">
        <f>SUM(I306:I325)</f>
        <v>18240</v>
      </c>
    </row>
    <row r="327" spans="2:10" ht="36.75" customHeight="1" x14ac:dyDescent="0.25">
      <c r="B327"/>
      <c r="C327" s="17"/>
      <c r="D327" s="17"/>
      <c r="E327"/>
      <c r="F327" s="20"/>
      <c r="G327" s="20"/>
      <c r="H327" s="20"/>
      <c r="I327" s="20"/>
    </row>
    <row r="328" spans="2:10" ht="27.75" customHeight="1" x14ac:dyDescent="0.25">
      <c r="B328" s="28" t="s">
        <v>359</v>
      </c>
      <c r="C328" s="28"/>
      <c r="D328" s="28"/>
      <c r="E328" s="28"/>
      <c r="F328" s="29">
        <f>F17+F29+F41+F49+F54+F60+F85+F112+F120+F126+F134+F140+F144+F174+F180+F186+F195++F201+F213+F221+F235+F245+F251+F155+F257+F263+F2823+F272+F277+F283+F303+F288+F298+F293+F326</f>
        <v>619945.09266666672</v>
      </c>
      <c r="G328" s="29">
        <f>G17+G29+G41+G49+G54+G60+G85+G112+G120+G126+G134+G140+G144+G174+G180+G186+G195++G201+G213+G221+G235+G245+G251+G155+G257+G263+G2823+G272+G277+G283+G303+G288+G298+G293+G326</f>
        <v>43144</v>
      </c>
      <c r="H328" s="29">
        <f>H17+H29+H41+H49+H54+H60+H85+H112+H120+H126+H134+H140+H144+H174+H180+H186+H195++H201+H213+H221+H235+H245+H251+H155+H257+H263+H2823+H272+H277+H283+H303+H288+H298+H293+H326</f>
        <v>23815.11</v>
      </c>
      <c r="I328" s="29">
        <f>I17+I29+I41+I49+I54+I60+I85+I112+I120+I126+I134+I140+I144+I174+I180+I186+I195++I201+I213+I221+I235+I245+I251+I155+I257+I263+I2823+I272+I277+I283+I303+I288+I298+I293+I326</f>
        <v>636789.28266666667</v>
      </c>
    </row>
    <row r="329" spans="2:10" x14ac:dyDescent="0.25">
      <c r="E329" s="30"/>
      <c r="F329" s="29">
        <f>F328+G328</f>
        <v>663089.09266666672</v>
      </c>
    </row>
    <row r="330" spans="2:10" x14ac:dyDescent="0.25">
      <c r="E330" s="30"/>
    </row>
    <row r="331" spans="2:10" ht="15.75" thickBot="1" x14ac:dyDescent="0.3"/>
    <row r="332" spans="2:10" ht="15.75" thickBot="1" x14ac:dyDescent="0.3">
      <c r="B332" s="31" t="s">
        <v>360</v>
      </c>
      <c r="C332" s="31"/>
      <c r="D332" s="31"/>
      <c r="E332" s="32"/>
      <c r="F332" s="33">
        <v>663089.09501088539</v>
      </c>
      <c r="G332" s="34"/>
    </row>
    <row r="333" spans="2:10" x14ac:dyDescent="0.25">
      <c r="F333" s="35"/>
      <c r="G333" s="35"/>
    </row>
    <row r="334" spans="2:10" x14ac:dyDescent="0.25">
      <c r="B334" s="36" t="s">
        <v>361</v>
      </c>
      <c r="C334" s="36"/>
      <c r="D334" s="36"/>
      <c r="E334" s="37"/>
      <c r="F334" s="35">
        <f>F329-F332</f>
        <v>-2.3442186648026109E-3</v>
      </c>
      <c r="G334" s="35"/>
    </row>
  </sheetData>
  <mergeCells count="4">
    <mergeCell ref="B3:J3"/>
    <mergeCell ref="B4:J4"/>
    <mergeCell ref="B5:J5"/>
    <mergeCell ref="B328:E328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1RA AGOSTO 25</vt:lpstr>
      <vt:lpstr>'1RA AGOSTO 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2025-09-03T17:27:43Z</dcterms:created>
  <dcterms:modified xsi:type="dcterms:W3CDTF">2025-09-03T17:27:52Z</dcterms:modified>
</cp:coreProperties>
</file>