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8800" windowHeight="12990" tabRatio="938" activeTab="3"/>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'!$A$1:$DE$30</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62913"/>
</workbook>
</file>

<file path=xl/calcChain.xml><?xml version="1.0" encoding="utf-8"?>
<calcChain xmlns="http://schemas.openxmlformats.org/spreadsheetml/2006/main">
  <c r="C10" i="14" l="1"/>
  <c r="C105" i="53"/>
  <c r="C76" i="53"/>
  <c r="AK29" i="32" l="1"/>
  <c r="AK28" i="32"/>
  <c r="AK27" i="32"/>
  <c r="AK26" i="32"/>
  <c r="AK25" i="32"/>
  <c r="AK24" i="32"/>
  <c r="AK23" i="32"/>
  <c r="AK22" i="32"/>
  <c r="AK21" i="32"/>
  <c r="AK20" i="32"/>
  <c r="AK30" i="32" s="1"/>
  <c r="AK19" i="32"/>
  <c r="AK18" i="32"/>
  <c r="AK17" i="32"/>
  <c r="AK16" i="32"/>
  <c r="AK15" i="32"/>
  <c r="AQ15" i="32" s="1"/>
  <c r="BO15" i="32" s="1"/>
  <c r="CV15" i="32" s="1"/>
  <c r="AK14" i="32"/>
  <c r="AK13" i="32"/>
  <c r="AK12" i="32"/>
  <c r="AQ12" i="32" s="1"/>
  <c r="AK11" i="32"/>
  <c r="AQ11" i="32" s="1"/>
  <c r="BO11" i="32" s="1"/>
  <c r="CV11" i="32" s="1"/>
  <c r="AK10" i="32"/>
  <c r="AQ10" i="32" s="1"/>
  <c r="BO10" i="32" s="1"/>
  <c r="CV10" i="32" s="1"/>
  <c r="AK9" i="32"/>
  <c r="AK8" i="32"/>
  <c r="AQ8" i="32" s="1"/>
  <c r="AQ19" i="32"/>
  <c r="AQ18" i="32"/>
  <c r="AQ17" i="32"/>
  <c r="AQ16" i="32"/>
  <c r="AQ14" i="32"/>
  <c r="AQ13" i="32"/>
  <c r="BO13" i="32" s="1"/>
  <c r="AQ9" i="32"/>
  <c r="BO9" i="32" s="1"/>
  <c r="BO18" i="32" l="1"/>
  <c r="CV18" i="32" s="1"/>
  <c r="BO17" i="32"/>
  <c r="CV17" i="32" s="1"/>
  <c r="BO14" i="32"/>
  <c r="CV14" i="32" s="1"/>
  <c r="CV13" i="32"/>
  <c r="CV9" i="32"/>
  <c r="BO8" i="32"/>
  <c r="CV8" i="32" s="1"/>
  <c r="BO12" i="32"/>
  <c r="CV12" i="32" s="1"/>
  <c r="BO16" i="32"/>
  <c r="CV16" i="32" s="1"/>
  <c r="BO19" i="32"/>
  <c r="CV19" i="32" s="1"/>
  <c r="C221" i="14" l="1"/>
  <c r="C185" i="14"/>
  <c r="C179" i="14"/>
  <c r="C172" i="14"/>
  <c r="C156" i="14"/>
  <c r="C154" i="14"/>
  <c r="C152" i="14"/>
  <c r="C150" i="14"/>
  <c r="C144" i="14"/>
  <c r="C140" i="14"/>
  <c r="C130" i="14"/>
  <c r="C121" i="14"/>
  <c r="C117" i="14"/>
  <c r="C115" i="14"/>
  <c r="C114" i="14"/>
  <c r="C111" i="14"/>
  <c r="C99" i="14"/>
  <c r="C89" i="14"/>
  <c r="C86" i="14"/>
  <c r="C80" i="14"/>
  <c r="C79" i="14"/>
  <c r="C54" i="14"/>
  <c r="C50" i="14"/>
  <c r="C45" i="14"/>
  <c r="C39" i="14"/>
  <c r="C33" i="14"/>
  <c r="C21" i="14"/>
  <c r="C19" i="14"/>
  <c r="C14" i="14"/>
  <c r="AG30" i="32" l="1"/>
  <c r="AQ20" i="32"/>
  <c r="AQ27" i="32"/>
  <c r="BO27" i="32" s="1"/>
  <c r="CV27" i="32" s="1"/>
  <c r="BO20" i="32" l="1"/>
  <c r="CV20" i="32" l="1"/>
  <c r="A2" i="14" l="1"/>
  <c r="A2" i="54"/>
  <c r="A2" i="32" l="1"/>
  <c r="A2" i="25"/>
  <c r="L70" i="11" l="1"/>
  <c r="L66" i="11"/>
  <c r="L58" i="11"/>
  <c r="L54" i="11"/>
  <c r="L44" i="11"/>
  <c r="L34" i="11"/>
  <c r="L24" i="11"/>
  <c r="L14" i="11"/>
  <c r="L78" i="11" s="1"/>
  <c r="L6" i="11"/>
  <c r="K70" i="11"/>
  <c r="K66" i="11"/>
  <c r="K58" i="11"/>
  <c r="K54" i="11"/>
  <c r="K44" i="11"/>
  <c r="K34" i="11"/>
  <c r="K24" i="11"/>
  <c r="K14" i="11"/>
  <c r="K6" i="11"/>
  <c r="J70" i="11"/>
  <c r="J66" i="11"/>
  <c r="J58" i="11"/>
  <c r="J54" i="11"/>
  <c r="J44" i="11"/>
  <c r="J34" i="11"/>
  <c r="J24" i="11"/>
  <c r="J14" i="11"/>
  <c r="J6" i="11"/>
  <c r="G70" i="11"/>
  <c r="G66" i="11"/>
  <c r="G58" i="11"/>
  <c r="G54" i="11"/>
  <c r="G44" i="11"/>
  <c r="F70" i="11"/>
  <c r="F66" i="11"/>
  <c r="F58" i="11"/>
  <c r="F54" i="11"/>
  <c r="F44" i="11"/>
  <c r="F34" i="11"/>
  <c r="F24" i="11"/>
  <c r="F14" i="11"/>
  <c r="F78" i="11" s="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F69" i="10" l="1"/>
  <c r="J69" i="10"/>
  <c r="J78" i="11"/>
  <c r="L69" i="10"/>
  <c r="K78" i="11"/>
  <c r="K69" i="10"/>
  <c r="G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E58" i="11"/>
  <c r="E65" i="10"/>
  <c r="E57" i="10"/>
  <c r="AY30" i="32"/>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30" i="32"/>
  <c r="CE30" i="32"/>
  <c r="BW30" i="32"/>
  <c r="BG30" i="32"/>
  <c r="AQ22" i="32"/>
  <c r="BO22" i="32" s="1"/>
  <c r="AQ23" i="32"/>
  <c r="BO23" i="32" s="1"/>
  <c r="CV23" i="32" s="1"/>
  <c r="AQ29" i="32"/>
  <c r="BO29" i="32" s="1"/>
  <c r="AQ28" i="32"/>
  <c r="BO28" i="32" s="1"/>
  <c r="CV28" i="32" s="1"/>
  <c r="AQ26" i="32"/>
  <c r="BO26" i="32" s="1"/>
  <c r="CV26" i="32" s="1"/>
  <c r="AQ25" i="32"/>
  <c r="BO25" i="32" s="1"/>
  <c r="CV25" i="32" s="1"/>
  <c r="AQ24" i="32"/>
  <c r="BO24" i="32" s="1"/>
  <c r="AQ21" i="32"/>
  <c r="AQ30"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N400" i="14" s="1"/>
  <c r="L419" i="14"/>
  <c r="K419" i="14"/>
  <c r="J419" i="14"/>
  <c r="I419" i="14"/>
  <c r="H419" i="14"/>
  <c r="G419" i="14"/>
  <c r="F419" i="14"/>
  <c r="E419" i="14"/>
  <c r="N410" i="14"/>
  <c r="L410" i="14"/>
  <c r="K410" i="14"/>
  <c r="J410" i="14"/>
  <c r="I410" i="14"/>
  <c r="H410" i="14"/>
  <c r="G410" i="14"/>
  <c r="F410" i="14"/>
  <c r="E410" i="14"/>
  <c r="N401"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I7" i="10"/>
  <c r="I26" i="10"/>
  <c r="I18" i="10"/>
  <c r="H16" i="10"/>
  <c r="I31" i="10"/>
  <c r="H65" i="10"/>
  <c r="C77" i="10" s="1"/>
  <c r="I60" i="10"/>
  <c r="H57" i="10"/>
  <c r="I43" i="10"/>
  <c r="H41" i="10"/>
  <c r="I41" i="10" s="1"/>
  <c r="H51" i="10"/>
  <c r="I52" i="10"/>
  <c r="H25" i="10"/>
  <c r="I25" i="10" s="1"/>
  <c r="I22" i="10"/>
  <c r="I23" i="10"/>
  <c r="I13" i="10"/>
  <c r="H6" i="10"/>
  <c r="I57" i="10" l="1"/>
  <c r="H382" i="14"/>
  <c r="F44" i="24"/>
  <c r="F90" i="24"/>
  <c r="F133" i="24"/>
  <c r="K312" i="14"/>
  <c r="M375" i="14"/>
  <c r="H64" i="11" s="1"/>
  <c r="I64" i="11" s="1"/>
  <c r="N108" i="14"/>
  <c r="N193" i="14"/>
  <c r="N253" i="14"/>
  <c r="BO21" i="32"/>
  <c r="BO30" i="32" s="1"/>
  <c r="F5" i="24"/>
  <c r="F149" i="24" s="1"/>
  <c r="CV29" i="32"/>
  <c r="CV22" i="32"/>
  <c r="CV24"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F193" i="14"/>
  <c r="L193" i="14"/>
  <c r="M129" i="14"/>
  <c r="H27" i="11" s="1"/>
  <c r="I108" i="14"/>
  <c r="J108" i="14"/>
  <c r="L108" i="14"/>
  <c r="I43" i="14"/>
  <c r="G43" i="14"/>
  <c r="H43" i="14"/>
  <c r="L43" i="14"/>
  <c r="C400" i="14"/>
  <c r="M365" i="14"/>
  <c r="H63" i="11" s="1"/>
  <c r="I63" i="11" s="1"/>
  <c r="E312" i="14"/>
  <c r="I382" i="14"/>
  <c r="M278" i="14"/>
  <c r="H50" i="11" s="1"/>
  <c r="I50" i="11" s="1"/>
  <c r="H312" i="14"/>
  <c r="M12" i="14"/>
  <c r="H8" i="11" s="1"/>
  <c r="M85" i="14"/>
  <c r="H20" i="11" s="1"/>
  <c r="K6" i="14"/>
  <c r="J400" i="14"/>
  <c r="M38" i="14"/>
  <c r="H12" i="11" s="1"/>
  <c r="D193" i="14"/>
  <c r="N382" i="14"/>
  <c r="M119" i="14"/>
  <c r="H26" i="11" s="1"/>
  <c r="J193" i="14"/>
  <c r="M335" i="14"/>
  <c r="H59" i="11" s="1"/>
  <c r="I59" i="11" s="1"/>
  <c r="K382" i="14"/>
  <c r="M210" i="14"/>
  <c r="H37" i="11" s="1"/>
  <c r="M322" i="14"/>
  <c r="H56" i="11" s="1"/>
  <c r="I56" i="11" s="1"/>
  <c r="M7" i="14"/>
  <c r="H7" i="11" s="1"/>
  <c r="G7" i="11" s="1"/>
  <c r="M229" i="14"/>
  <c r="H39" i="11" s="1"/>
  <c r="H400" i="14"/>
  <c r="M338" i="14"/>
  <c r="H60" i="11" s="1"/>
  <c r="I60" i="11" s="1"/>
  <c r="J6" i="14"/>
  <c r="F43" i="14"/>
  <c r="L400" i="14"/>
  <c r="I6" i="14"/>
  <c r="K108" i="14"/>
  <c r="E193" i="14"/>
  <c r="L253" i="14"/>
  <c r="M419" i="14"/>
  <c r="H73" i="11" s="1"/>
  <c r="I73" i="11" s="1"/>
  <c r="M40" i="14"/>
  <c r="H13" i="11" s="1"/>
  <c r="M287" i="14"/>
  <c r="H51" i="11" s="1"/>
  <c r="I51" i="11" s="1"/>
  <c r="M425" i="14"/>
  <c r="H75" i="11" s="1"/>
  <c r="I75" i="11" s="1"/>
  <c r="M149" i="14"/>
  <c r="H29" i="11" s="1"/>
  <c r="I193" i="14"/>
  <c r="I253" i="14"/>
  <c r="M269" i="14"/>
  <c r="H48" i="11" s="1"/>
  <c r="I48" i="11" s="1"/>
  <c r="M396" i="14"/>
  <c r="H69" i="11" s="1"/>
  <c r="I69" i="11" s="1"/>
  <c r="M53" i="14"/>
  <c r="H16" i="11" s="1"/>
  <c r="K43" i="14"/>
  <c r="E108" i="14"/>
  <c r="G193" i="14"/>
  <c r="F382" i="14"/>
  <c r="C312" i="14"/>
  <c r="E43" i="14"/>
  <c r="M249" i="14"/>
  <c r="H43" i="11" s="1"/>
  <c r="J253" i="14"/>
  <c r="M302" i="14"/>
  <c r="H53" i="11" s="1"/>
  <c r="I53" i="11" s="1"/>
  <c r="M378" i="14"/>
  <c r="H65" i="11" s="1"/>
  <c r="I65" i="11" s="1"/>
  <c r="M401" i="14"/>
  <c r="H71" i="11" s="1"/>
  <c r="I71" i="11" s="1"/>
  <c r="F6" i="14"/>
  <c r="M17" i="14"/>
  <c r="H9" i="11" s="1"/>
  <c r="N6" i="14"/>
  <c r="H6" i="14"/>
  <c r="L6" i="14"/>
  <c r="E334" i="14"/>
  <c r="N334" i="14"/>
  <c r="G334" i="14"/>
  <c r="K334" i="14"/>
  <c r="F334" i="14"/>
  <c r="I334" i="14"/>
  <c r="G382" i="14"/>
  <c r="L382" i="14"/>
  <c r="K193" i="14"/>
  <c r="M390" i="14"/>
  <c r="H68" i="11" s="1"/>
  <c r="I68" i="11" s="1"/>
  <c r="J382" i="14"/>
  <c r="K400" i="14"/>
  <c r="M109" i="14"/>
  <c r="H25" i="11" s="1"/>
  <c r="M243" i="14"/>
  <c r="H42" i="11" s="1"/>
  <c r="M183" i="14"/>
  <c r="H33" i="11" s="1"/>
  <c r="M297" i="14"/>
  <c r="H52" i="11" s="1"/>
  <c r="I52" i="11" s="1"/>
  <c r="M422" i="14"/>
  <c r="H74" i="11" s="1"/>
  <c r="I74" i="11" s="1"/>
  <c r="J43" i="14"/>
  <c r="N43" i="14"/>
  <c r="G108" i="14"/>
  <c r="H334" i="14"/>
  <c r="F400" i="14"/>
  <c r="M427" i="14"/>
  <c r="H76" i="11" s="1"/>
  <c r="I76" i="11" s="1"/>
  <c r="H193" i="14"/>
  <c r="M98" i="14"/>
  <c r="H23" i="11" s="1"/>
  <c r="D108" i="14"/>
  <c r="C334" i="14"/>
  <c r="G6" i="14"/>
  <c r="I312" i="14"/>
  <c r="G312" i="14"/>
  <c r="J334" i="14"/>
  <c r="L312" i="14"/>
  <c r="D6" i="14"/>
  <c r="D43" i="14"/>
  <c r="M77" i="14"/>
  <c r="H19" i="11" s="1"/>
  <c r="M241" i="14"/>
  <c r="H41" i="11" s="1"/>
  <c r="D312" i="14"/>
  <c r="D334" i="14"/>
  <c r="D382" i="14"/>
  <c r="M261" i="14"/>
  <c r="H46" i="11" s="1"/>
  <c r="I46" i="11" s="1"/>
  <c r="M410" i="14"/>
  <c r="H72" i="11" s="1"/>
  <c r="I72" i="11" s="1"/>
  <c r="M31" i="14"/>
  <c r="H11" i="11" s="1"/>
  <c r="M348" i="14"/>
  <c r="H61" i="11" s="1"/>
  <c r="I61" i="11" s="1"/>
  <c r="E6" i="14"/>
  <c r="M194" i="14"/>
  <c r="H35" i="11" s="1"/>
  <c r="M266" i="14"/>
  <c r="H47" i="11" s="1"/>
  <c r="I47" i="11" s="1"/>
  <c r="M276" i="14"/>
  <c r="H49" i="11" s="1"/>
  <c r="I49" i="11" s="1"/>
  <c r="M331" i="14"/>
  <c r="H57" i="11" s="1"/>
  <c r="I57" i="11" s="1"/>
  <c r="M44" i="14"/>
  <c r="H15" i="11" s="1"/>
  <c r="F108" i="14"/>
  <c r="M67" i="14"/>
  <c r="H18" i="11" s="1"/>
  <c r="M26" i="14"/>
  <c r="H10" i="11" s="1"/>
  <c r="M313" i="14"/>
  <c r="H55" i="11" s="1"/>
  <c r="M167" i="14"/>
  <c r="H31" i="11" s="1"/>
  <c r="M204" i="14"/>
  <c r="H36" i="11" s="1"/>
  <c r="M88" i="14"/>
  <c r="H21" i="11" s="1"/>
  <c r="M159" i="14"/>
  <c r="H30" i="11" s="1"/>
  <c r="M220" i="14"/>
  <c r="H38" i="11" s="1"/>
  <c r="C382" i="14"/>
  <c r="M94" i="14"/>
  <c r="H22" i="11" s="1"/>
  <c r="M383" i="14"/>
  <c r="H67" i="11" s="1"/>
  <c r="M139" i="14"/>
  <c r="H28" i="11" s="1"/>
  <c r="M177" i="14"/>
  <c r="H32" i="11" s="1"/>
  <c r="C253" i="14"/>
  <c r="M254" i="14"/>
  <c r="H45" i="11" s="1"/>
  <c r="I45" i="11" s="1"/>
  <c r="C193" i="14"/>
  <c r="C108" i="14"/>
  <c r="C43" i="14"/>
  <c r="M57" i="14"/>
  <c r="H17" i="11" s="1"/>
  <c r="C6" i="14"/>
  <c r="I37" i="10"/>
  <c r="I65" i="10"/>
  <c r="C114" i="53"/>
  <c r="E78" i="11"/>
  <c r="E69" i="10"/>
  <c r="I36" i="10"/>
  <c r="I6" i="10"/>
  <c r="I51" i="10"/>
  <c r="C76" i="10"/>
  <c r="I16" i="10"/>
  <c r="I36" i="11" l="1"/>
  <c r="G36" i="11"/>
  <c r="I43" i="11"/>
  <c r="G43" i="11"/>
  <c r="I42" i="11"/>
  <c r="G42" i="11"/>
  <c r="I37" i="11"/>
  <c r="G37" i="11"/>
  <c r="I40" i="11"/>
  <c r="G40" i="11"/>
  <c r="I17" i="11"/>
  <c r="G17" i="11"/>
  <c r="I35" i="11"/>
  <c r="G35" i="11"/>
  <c r="I23" i="11"/>
  <c r="G23" i="11"/>
  <c r="C85" i="11"/>
  <c r="G39" i="11"/>
  <c r="I10" i="11"/>
  <c r="G10" i="11"/>
  <c r="I41" i="11"/>
  <c r="G41" i="11"/>
  <c r="I13" i="11"/>
  <c r="G13" i="11"/>
  <c r="I12" i="11"/>
  <c r="G12" i="11"/>
  <c r="I32" i="11"/>
  <c r="G32" i="11"/>
  <c r="I38" i="11"/>
  <c r="G38" i="11"/>
  <c r="I33" i="11"/>
  <c r="G33" i="11"/>
  <c r="I31" i="11"/>
  <c r="G31" i="11"/>
  <c r="I30" i="11"/>
  <c r="G30" i="11"/>
  <c r="I29" i="11"/>
  <c r="G29" i="11"/>
  <c r="I28" i="11"/>
  <c r="G28" i="11"/>
  <c r="I27" i="11"/>
  <c r="G27" i="11"/>
  <c r="I26" i="11"/>
  <c r="G26" i="11"/>
  <c r="I25" i="11"/>
  <c r="G25" i="11"/>
  <c r="I22" i="11"/>
  <c r="G22" i="11"/>
  <c r="I21" i="11"/>
  <c r="G21" i="11"/>
  <c r="I20" i="11"/>
  <c r="G20" i="11"/>
  <c r="I19" i="11"/>
  <c r="G19" i="11"/>
  <c r="I18" i="11"/>
  <c r="G18" i="11"/>
  <c r="I16" i="11"/>
  <c r="G16" i="11"/>
  <c r="I15" i="11"/>
  <c r="G15" i="11"/>
  <c r="I11" i="11"/>
  <c r="G11" i="11"/>
  <c r="I9" i="11"/>
  <c r="G9" i="11"/>
  <c r="I8" i="11"/>
  <c r="G8" i="11"/>
  <c r="I7" i="11"/>
  <c r="CV21" i="32"/>
  <c r="CV30" i="32" s="1"/>
  <c r="I39" i="11"/>
  <c r="I32" i="10"/>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G34" i="11" l="1"/>
  <c r="G24" i="11"/>
  <c r="G14" i="11"/>
  <c r="G6" i="11"/>
  <c r="C96" i="10"/>
  <c r="D94" i="10" s="1"/>
  <c r="I70" i="11"/>
  <c r="C83" i="11"/>
  <c r="M433" i="14"/>
  <c r="C88" i="10"/>
  <c r="D82" i="10" s="1"/>
  <c r="C86" i="11"/>
  <c r="I66" i="11"/>
  <c r="H78" i="11"/>
  <c r="I78" i="11" s="1"/>
  <c r="I44" i="11"/>
  <c r="C82" i="11"/>
  <c r="I14" i="11"/>
  <c r="D76" i="10"/>
  <c r="D77" i="10"/>
  <c r="G78" i="11" l="1"/>
  <c r="D95" i="10"/>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<sst xmlns="http://schemas.openxmlformats.org/spreadsheetml/2006/main" count="1773" uniqueCount="1176">
  <si>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</si>
  <si>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</si>
  <si>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</si>
  <si>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</si>
  <si>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</si>
  <si>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</si>
  <si>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</si>
  <si>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</si>
  <si>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</si>
  <si>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</si>
  <si>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</si>
  <si>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</si>
  <si>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</si>
  <si>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</si>
  <si>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</si>
  <si>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</si>
  <si>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</si>
  <si>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</si>
  <si>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</si>
  <si>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</si>
  <si>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</si>
  <si>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</si>
  <si>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</si>
  <si>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</si>
  <si>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</si>
  <si>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</si>
  <si>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</si>
  <si>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</si>
  <si>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</si>
  <si>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</si>
  <si>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</si>
  <si>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</si>
  <si>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</si>
  <si>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</si>
  <si>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</si>
  <si>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</si>
  <si>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</si>
  <si>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</si>
  <si>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</si>
  <si>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</si>
  <si>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</si>
  <si>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</si>
  <si>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</si>
  <si>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</si>
  <si>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</si>
  <si>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</si>
  <si>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</si>
  <si>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</si>
  <si>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</si>
  <si>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</si>
  <si>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</si>
  <si>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</si>
  <si>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</si>
  <si>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</si>
  <si>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</si>
  <si>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</si>
  <si>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</si>
  <si>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</si>
  <si>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</si>
  <si>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</si>
  <si>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</si>
  <si>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</si>
  <si>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</si>
  <si>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</si>
  <si>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</si>
  <si>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</si>
  <si>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</si>
  <si>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</si>
  <si>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</si>
  <si>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</si>
  <si>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</si>
  <si>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</si>
  <si>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</si>
  <si>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</si>
  <si>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</si>
  <si>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</si>
  <si>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</si>
  <si>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</si>
  <si>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</si>
  <si>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</si>
  <si>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</si>
  <si>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</si>
  <si>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</si>
  <si>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</si>
  <si>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</si>
  <si>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</si>
  <si>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</si>
  <si>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</si>
  <si>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</si>
  <si>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</si>
  <si>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</si>
  <si>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</si>
  <si>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</si>
  <si>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</si>
  <si>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</si>
  <si>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</si>
  <si>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</si>
  <si>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</si>
  <si>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</si>
  <si>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</si>
  <si>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</si>
  <si>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</si>
  <si>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</si>
  <si>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</si>
  <si>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</si>
  <si>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</si>
  <si>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</si>
  <si>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</si>
  <si>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</si>
  <si>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</si>
  <si>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</si>
  <si>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</si>
  <si>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</si>
  <si>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</si>
  <si>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</si>
  <si>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</si>
  <si>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</si>
  <si>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</si>
  <si>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</si>
  <si>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</si>
  <si>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</si>
  <si>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</si>
  <si>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</si>
  <si>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</si>
  <si>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</si>
  <si>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</si>
  <si>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</si>
  <si>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</si>
  <si>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</si>
  <si>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</si>
  <si>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</si>
  <si>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</si>
  <si>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</si>
  <si>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</si>
  <si>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</si>
  <si>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</si>
  <si>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</si>
  <si>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</si>
  <si>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</si>
  <si>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</si>
  <si>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</si>
  <si>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</si>
  <si>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</si>
  <si>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</si>
  <si>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</si>
  <si>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</si>
  <si>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</si>
  <si>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</si>
  <si>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</si>
  <si>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</si>
  <si>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</si>
  <si>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</si>
  <si>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</si>
  <si>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</si>
  <si>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</si>
  <si>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</si>
  <si>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</si>
  <si>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</si>
  <si>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</si>
  <si>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</si>
  <si>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</si>
  <si>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</si>
  <si>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</si>
  <si>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</si>
  <si>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</si>
  <si>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</si>
  <si>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</si>
  <si>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</si>
  <si>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</si>
  <si>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</si>
  <si>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</si>
  <si>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</si>
  <si>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</si>
  <si>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</si>
  <si>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</si>
  <si>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</si>
  <si>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</si>
  <si>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</si>
  <si>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</si>
  <si>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</si>
  <si>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</si>
  <si>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</si>
  <si>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</si>
  <si>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</si>
  <si>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</si>
  <si>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</si>
  <si>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</si>
  <si>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</si>
  <si>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</si>
  <si>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</si>
  <si>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</si>
  <si>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</si>
  <si>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</si>
  <si>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</si>
  <si>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</si>
  <si>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</si>
  <si>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</si>
  <si>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</si>
  <si>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</si>
  <si>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</si>
  <si>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</si>
  <si>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</si>
  <si>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</si>
  <si>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</si>
  <si>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</si>
  <si>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</si>
  <si>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</si>
  <si>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</si>
  <si>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</si>
  <si>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</si>
  <si>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</si>
  <si>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</si>
  <si>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</si>
  <si>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</si>
  <si>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</si>
  <si>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</si>
  <si>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</si>
  <si>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</si>
  <si>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</si>
  <si>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</si>
  <si>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</si>
  <si>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</si>
  <si>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</si>
  <si>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</si>
  <si>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</si>
  <si>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</si>
  <si>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</si>
  <si>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</si>
  <si>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</si>
  <si>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</si>
  <si>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</si>
  <si>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</si>
  <si>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</si>
  <si>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</si>
  <si>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</si>
  <si>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</si>
  <si>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</si>
  <si>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</si>
  <si>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</si>
  <si>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</si>
  <si>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</si>
  <si>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</si>
  <si>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</si>
  <si>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</si>
  <si>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</si>
  <si>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</si>
  <si>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</si>
  <si>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</si>
  <si>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</si>
  <si>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</si>
  <si>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</si>
  <si>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</si>
  <si>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</si>
  <si>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</si>
  <si>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</si>
  <si>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</si>
  <si>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</si>
  <si>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</si>
  <si>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</si>
  <si>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</si>
  <si>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</si>
  <si>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</si>
  <si>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</si>
  <si>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</si>
  <si>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</si>
  <si>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</si>
  <si>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</si>
  <si>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</si>
  <si>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</si>
  <si>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</si>
  <si>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</si>
  <si>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</si>
  <si>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</si>
  <si>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</si>
  <si>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</si>
  <si>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</si>
  <si>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</si>
  <si>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</si>
  <si>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</si>
  <si>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</si>
  <si>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</si>
  <si>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</si>
  <si>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</si>
  <si>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</si>
  <si>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</si>
  <si>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</si>
  <si>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</si>
  <si>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</si>
  <si>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</si>
  <si>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</si>
  <si>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</si>
  <si>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</si>
  <si>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</si>
  <si>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</si>
  <si>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</si>
  <si>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</si>
  <si>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</si>
  <si>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</si>
  <si>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</si>
  <si>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</si>
  <si>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</si>
  <si>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</si>
  <si>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</si>
  <si>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</si>
  <si>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</si>
  <si>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</si>
  <si>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</si>
  <si>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</si>
  <si>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</si>
  <si>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</si>
  <si>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</si>
  <si>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</si>
  <si>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</si>
  <si>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</si>
  <si>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</si>
  <si>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</si>
  <si>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</si>
  <si>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</si>
  <si>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</si>
  <si>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</si>
  <si>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</si>
  <si>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</si>
  <si>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</si>
  <si>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</si>
  <si>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</si>
  <si>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</si>
  <si>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</si>
  <si>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</si>
  <si>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</si>
  <si>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</si>
  <si>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</si>
  <si>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</si>
  <si>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</si>
  <si>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</si>
  <si>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</si>
  <si>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</si>
  <si>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</si>
  <si>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</si>
  <si>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</si>
  <si>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</si>
  <si>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</si>
  <si>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</si>
  <si>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</si>
  <si>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</si>
  <si>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</si>
  <si>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</si>
  <si>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</si>
  <si>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</si>
  <si>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</si>
  <si>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</si>
  <si>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</si>
  <si>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</si>
  <si>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</si>
  <si>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</si>
  <si>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</si>
  <si>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</si>
  <si>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</si>
  <si>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</si>
  <si>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</si>
  <si>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</si>
  <si>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</si>
  <si>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</si>
  <si>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</si>
  <si>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</si>
  <si>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</si>
  <si>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</si>
  <si>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</si>
  <si>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</si>
  <si>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</si>
  <si>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</si>
  <si>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</si>
  <si>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</si>
  <si>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</si>
  <si>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</si>
  <si>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</si>
  <si>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</si>
  <si>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</si>
  <si>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</si>
  <si>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</si>
  <si>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</si>
  <si>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</si>
  <si>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</si>
  <si>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</si>
  <si>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</si>
  <si>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</si>
  <si>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</si>
  <si>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</si>
  <si>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</si>
  <si>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</si>
  <si>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</si>
  <si>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</si>
  <si>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</si>
  <si>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</si>
  <si>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</si>
  <si>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</si>
  <si>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</si>
  <si>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</si>
  <si>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</si>
  <si>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</si>
  <si>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</si>
  <si>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</si>
  <si>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</si>
  <si>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</si>
  <si>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</si>
  <si>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</si>
  <si>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</si>
  <si>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</si>
  <si>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</si>
  <si>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</si>
  <si>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</si>
  <si>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</si>
  <si>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</si>
  <si>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</si>
  <si>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</si>
  <si>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</si>
  <si>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</si>
  <si>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</si>
  <si>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</si>
  <si>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</si>
  <si>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</si>
  <si>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</si>
  <si>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</si>
  <si>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</si>
  <si>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</si>
  <si>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</si>
  <si>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</si>
  <si>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</si>
  <si>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</si>
  <si>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</si>
  <si>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</si>
  <si>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</si>
  <si>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</si>
  <si>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</si>
  <si>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</si>
  <si>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</si>
  <si>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</si>
  <si>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</si>
  <si>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</si>
  <si>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</si>
  <si>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</si>
  <si>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</si>
  <si>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</si>
  <si>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</si>
  <si>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</si>
  <si>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</si>
  <si>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</si>
  <si>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</si>
  <si>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</si>
  <si>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</si>
  <si>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</si>
  <si>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</si>
  <si>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</si>
  <si>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</si>
  <si>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</si>
  <si>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</si>
  <si>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</si>
  <si>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</si>
  <si>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</si>
  <si>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</si>
  <si>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</si>
  <si>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</si>
  <si>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</si>
  <si>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</si>
  <si>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</si>
  <si>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</si>
  <si>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</si>
  <si>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</si>
  <si>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</si>
  <si>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</si>
  <si>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</si>
  <si>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</si>
  <si>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</si>
  <si>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</si>
  <si>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</si>
  <si>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</si>
  <si>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</si>
  <si>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</si>
  <si>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</si>
  <si>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</si>
  <si>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</si>
  <si>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</si>
  <si>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</si>
  <si>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</si>
  <si>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</si>
  <si>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</si>
  <si>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</si>
  <si>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</si>
  <si>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</si>
  <si>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</si>
  <si>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</si>
  <si>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</si>
  <si>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</si>
  <si>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</si>
  <si>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</si>
  <si>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</si>
  <si>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</si>
  <si>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</si>
  <si>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</si>
  <si>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</si>
  <si>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</si>
  <si>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</si>
  <si>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</si>
  <si>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</si>
  <si>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</si>
  <si>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</si>
  <si>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</si>
  <si>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</si>
  <si>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</si>
  <si>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</si>
  <si>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</si>
  <si>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</si>
  <si>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</si>
  <si>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</si>
  <si>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</si>
  <si>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</si>
  <si>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</si>
  <si>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</si>
  <si>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</si>
  <si>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</si>
  <si>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</si>
  <si>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</si>
  <si>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</si>
  <si>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</si>
  <si>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</si>
  <si>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</si>
  <si>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</si>
  <si>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</si>
  <si>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</si>
  <si>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</si>
  <si>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</si>
  <si>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</si>
  <si>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</si>
  <si>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</si>
  <si>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</si>
  <si>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</si>
  <si>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</si>
  <si>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</si>
  <si>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</si>
  <si>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</si>
  <si>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</si>
  <si>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</si>
  <si>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</si>
  <si>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</si>
  <si>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</si>
  <si>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</si>
  <si>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</si>
  <si>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</si>
  <si>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</si>
  <si>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</si>
  <si>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</si>
  <si>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</si>
  <si>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</si>
  <si>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</si>
  <si>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</si>
  <si>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</si>
  <si>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</si>
  <si>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</si>
  <si>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</si>
  <si>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</si>
  <si>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</si>
  <si>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</si>
  <si>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</si>
  <si>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</si>
  <si>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</si>
  <si>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</si>
  <si>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</si>
  <si>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</si>
  <si>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</si>
  <si>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</si>
  <si>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</si>
  <si>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</si>
  <si>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</si>
  <si>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</si>
  <si>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</si>
  <si>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</si>
  <si>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</si>
  <si>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</si>
  <si>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</si>
  <si>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</si>
  <si>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</si>
  <si>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</si>
  <si>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</si>
  <si>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</si>
  <si>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</si>
  <si>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</si>
  <si>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</si>
  <si>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</si>
  <si>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</si>
  <si>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</si>
  <si>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</si>
  <si>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</si>
  <si>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</si>
  <si>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</si>
  <si>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</si>
  <si>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</si>
  <si>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</si>
  <si>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</si>
  <si>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</si>
  <si>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</si>
  <si>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</si>
  <si>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</si>
  <si>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</si>
  <si>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</si>
  <si>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</si>
  <si>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</si>
  <si>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</si>
  <si>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</si>
  <si>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</si>
  <si>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</si>
  <si>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</si>
  <si>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</si>
  <si>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</si>
  <si>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</si>
  <si>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</si>
  <si>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</si>
  <si>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</si>
  <si>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</si>
  <si>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</si>
  <si>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</si>
  <si>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</si>
  <si>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</si>
  <si>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</si>
  <si>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</si>
  <si>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</si>
  <si>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</si>
  <si>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</si>
  <si>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</si>
  <si>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</si>
  <si>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</si>
  <si>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</si>
  <si>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</si>
  <si>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</si>
  <si>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</si>
  <si>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</si>
  <si>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</si>
  <si>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</si>
  <si>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</si>
  <si>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</si>
  <si>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</si>
  <si>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</si>
  <si>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</si>
  <si>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</si>
  <si>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</si>
  <si>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</si>
  <si>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</si>
  <si>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</si>
  <si>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</si>
  <si>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</si>
  <si>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</si>
  <si>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</si>
  <si>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</si>
  <si>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</si>
  <si>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</si>
  <si>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</si>
  <si>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</si>
  <si>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</si>
  <si>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</si>
  <si>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</si>
  <si>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</si>
  <si>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</si>
  <si>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</si>
  <si>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</si>
  <si>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</si>
  <si>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</si>
  <si>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</si>
  <si>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</si>
  <si>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</si>
  <si>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</si>
  <si>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</si>
  <si>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</si>
  <si>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</si>
  <si>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</si>
  <si>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</si>
  <si>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</si>
  <si>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</si>
  <si>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</si>
  <si>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</si>
  <si>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</si>
  <si>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</si>
  <si>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</si>
  <si>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</si>
  <si>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</si>
  <si>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</si>
  <si>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</si>
  <si>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</si>
  <si>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</si>
  <si>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</si>
  <si>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</si>
  <si>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</si>
  <si>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</si>
  <si>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</si>
  <si>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</si>
  <si>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</si>
  <si>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</si>
  <si>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</si>
  <si>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</si>
  <si>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</si>
  <si>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</si>
  <si>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</si>
  <si>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</si>
  <si>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</si>
  <si>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</si>
  <si>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</si>
  <si>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</si>
  <si>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</si>
  <si>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</si>
  <si>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</si>
  <si>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</si>
  <si>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</si>
  <si>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</si>
  <si>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</si>
  <si>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</si>
  <si>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</si>
  <si>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</si>
  <si>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</si>
  <si>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</si>
  <si>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</si>
  <si>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</si>
  <si>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</si>
  <si>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</si>
  <si>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</si>
  <si>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</si>
  <si>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</si>
  <si>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</si>
  <si>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</si>
  <si>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</si>
  <si>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</si>
  <si>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</si>
  <si>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</si>
  <si>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</si>
  <si>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</si>
  <si>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</si>
  <si>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</si>
  <si>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</si>
  <si>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</si>
  <si>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</si>
  <si>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</si>
  <si>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</si>
  <si>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</si>
  <si>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</si>
  <si>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</si>
  <si>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</si>
  <si>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</si>
  <si>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</si>
  <si>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</si>
  <si>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</si>
  <si>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</si>
  <si>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</si>
  <si>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</si>
  <si>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</si>
  <si>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</si>
  <si>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</si>
  <si>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</si>
  <si>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</si>
  <si>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</si>
  <si>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</si>
  <si>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</si>
  <si>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</si>
  <si>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</si>
  <si>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</si>
  <si>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</si>
  <si>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</si>
  <si>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</si>
  <si>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</si>
  <si>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</si>
  <si>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</si>
  <si>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</si>
  <si>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</si>
  <si>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</si>
  <si>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</si>
  <si>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</si>
  <si>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</si>
  <si>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</si>
  <si>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</si>
  <si>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</si>
  <si>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</si>
  <si>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</si>
  <si>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</si>
  <si>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</si>
  <si>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</si>
  <si>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</si>
  <si>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</si>
  <si>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</si>
  <si>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</si>
  <si>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</si>
  <si>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</si>
  <si>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</si>
  <si>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</si>
  <si>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</si>
  <si>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</si>
  <si>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</si>
  <si>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</si>
  <si>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</si>
  <si>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</si>
  <si>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</si>
  <si>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</si>
  <si>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</si>
  <si>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</si>
  <si>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</si>
  <si>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</si>
  <si>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</si>
  <si>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</si>
  <si>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</si>
  <si>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</si>
  <si>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</si>
  <si>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</si>
  <si>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</si>
  <si>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</si>
  <si>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</si>
  <si>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</si>
  <si>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</si>
  <si>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</si>
  <si>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</si>
  <si>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</si>
  <si>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</si>
  <si>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</si>
  <si>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</si>
  <si>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</si>
  <si>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</si>
  <si>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</si>
  <si>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</si>
  <si>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</si>
  <si>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</si>
  <si>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</si>
  <si>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</si>
  <si>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</si>
  <si>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</si>
  <si>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</si>
  <si>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</si>
  <si>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</si>
  <si>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</si>
  <si>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</si>
  <si>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</si>
  <si>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</si>
  <si>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</si>
  <si>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</si>
  <si>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</si>
  <si>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</si>
  <si>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</si>
  <si>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</si>
  <si>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</si>
  <si>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</si>
  <si>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</si>
  <si>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</si>
  <si>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</si>
  <si>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</si>
  <si>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</si>
  <si>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</si>
  <si>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</si>
  <si>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</si>
  <si>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</si>
  <si>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</si>
  <si>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</si>
  <si>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</si>
  <si>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</si>
  <si>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</si>
  <si>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</si>
  <si>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</si>
  <si>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</si>
  <si>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</si>
  <si>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</si>
  <si>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</si>
  <si>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</si>
  <si>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</si>
  <si>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</si>
  <si>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</si>
  <si>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</si>
  <si>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</si>
  <si>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</si>
  <si>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</si>
  <si>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</si>
  <si>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</si>
  <si>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</si>
  <si>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</si>
  <si>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</si>
  <si>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</si>
  <si>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</si>
  <si>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</si>
  <si>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</si>
  <si>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</si>
  <si>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</si>
  <si>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</si>
  <si>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</si>
  <si>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</si>
  <si>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</si>
  <si>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</si>
  <si>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</si>
  <si>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</si>
  <si>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</si>
  <si>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</si>
  <si>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</si>
  <si>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</si>
  <si>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</si>
  <si>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</si>
  <si>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</si>
  <si>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</si>
  <si>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</si>
  <si>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</si>
  <si>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</si>
  <si>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</si>
  <si>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</si>
  <si>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</si>
  <si>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</si>
  <si>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</si>
  <si>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</si>
  <si>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</si>
  <si>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</si>
  <si>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</si>
  <si>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</si>
  <si>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</si>
  <si>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</si>
  <si>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</si>
  <si>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</si>
  <si>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</si>
  <si>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</si>
  <si>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</si>
  <si>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</si>
  <si>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</si>
  <si>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</si>
  <si>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</si>
  <si>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</si>
  <si>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</si>
  <si>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</si>
  <si>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</si>
  <si>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</si>
  <si>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</si>
  <si>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</si>
  <si>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</si>
  <si>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</si>
  <si>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</si>
  <si>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PARTICIPACIONES,APORTACIONES,CONVENIOS,INCENTIVOS DERIVADOS DE LA 
COLABORACIÓN FISCAL Y FONDOS DISTINTOS DE LAS APORTACIONES</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</si>
  <si>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</si>
  <si>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</si>
  <si>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</si>
  <si>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</si>
  <si>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</si>
  <si>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</si>
  <si>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</si>
  <si>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</si>
  <si>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</si>
  <si>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</si>
  <si>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</si>
  <si>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</si>
  <si>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</si>
  <si>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</si>
  <si>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</si>
  <si>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</si>
  <si>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</si>
  <si>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</si>
  <si>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</si>
  <si>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</si>
  <si>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</si>
  <si>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</si>
  <si>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</si>
  <si>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</si>
  <si>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</si>
  <si>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</si>
  <si>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</si>
  <si>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</si>
  <si>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</si>
  <si>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</si>
  <si>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</si>
  <si>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</si>
  <si>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</si>
  <si>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</si>
  <si>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</si>
  <si>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</si>
  <si>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</si>
  <si>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</si>
  <si>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</si>
  <si>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</si>
  <si>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</si>
  <si>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</si>
  <si>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Agua potable,drenaje,alcantarillado,tratamiento y disposición final de aguas residuales</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</si>
  <si>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</si>
  <si>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</si>
  <si>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</si>
  <si>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</si>
  <si>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</si>
  <si>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</si>
  <si>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</si>
  <si>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</si>
  <si>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</si>
  <si>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</si>
  <si>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</si>
  <si>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</si>
  <si>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</si>
  <si>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</si>
  <si>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</si>
  <si>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</si>
  <si>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</si>
  <si>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</si>
  <si>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</si>
  <si>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</si>
  <si>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</si>
  <si>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</si>
  <si>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</si>
  <si>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</si>
  <si>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</si>
  <si>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</si>
  <si>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</si>
  <si>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</si>
  <si>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</si>
  <si>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</si>
  <si>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</si>
  <si>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</si>
  <si>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</si>
  <si>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</si>
  <si>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</si>
  <si>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</si>
  <si>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</si>
  <si>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</si>
  <si>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TANSFERENCIAS,ASIGNACIONES,SUBSIDIOS Y SUBVENCIONES Y PENSIONES 
Y JUBILACIONES</t>
  </si>
  <si>
    <t>TANSFERENCIAS Y ASIGNACIONES</t>
  </si>
  <si>
    <t>TRANSFERENCIAS A FIDEICOMISOS,MANDATOS Y ANÁLOGOS (Derogado)</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</si>
  <si>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</si>
  <si>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</si>
  <si>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</si>
  <si>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</si>
  <si>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</si>
  <si>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</si>
  <si>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</si>
  <si>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</si>
  <si>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</si>
  <si>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</si>
  <si>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</si>
  <si>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</si>
  <si>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</si>
  <si>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</si>
  <si>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</si>
  <si>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</si>
  <si>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</si>
  <si>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</si>
  <si>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</si>
  <si>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</si>
  <si>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</si>
  <si>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</si>
  <si>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</si>
  <si>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</si>
  <si>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</si>
  <si>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</si>
  <si>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</si>
  <si>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</si>
  <si>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</si>
  <si>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</si>
  <si>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</si>
  <si>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</si>
  <si>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</si>
  <si>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</si>
  <si>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</si>
  <si>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</si>
  <si>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</si>
  <si>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</si>
  <si>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</si>
  <si>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</si>
  <si>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</si>
  <si>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</si>
  <si>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</si>
  <si>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</si>
  <si>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</si>
  <si>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</si>
  <si>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</si>
  <si>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</si>
  <si>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</si>
  <si>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</si>
  <si>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</si>
  <si>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</si>
  <si>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</si>
  <si>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</si>
  <si>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</si>
  <si>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</si>
  <si>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</si>
  <si>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</si>
  <si>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</si>
  <si>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</si>
  <si>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</si>
  <si>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</si>
  <si>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</si>
  <si>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</si>
  <si>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</si>
  <si>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</si>
  <si>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</si>
  <si>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</si>
  <si>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</si>
  <si>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</si>
  <si>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</si>
  <si>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</si>
  <si>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</si>
  <si>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</si>
  <si>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</si>
  <si>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</si>
  <si>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</si>
  <si>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</si>
  <si>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</si>
  <si>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</si>
  <si>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</si>
  <si>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</si>
  <si>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</si>
  <si>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</si>
  <si>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</si>
  <si>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</si>
  <si>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</si>
  <si>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</si>
  <si>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</si>
  <si>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</si>
  <si>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</si>
  <si>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</si>
  <si>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</si>
  <si>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</si>
  <si>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</si>
  <si>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</si>
  <si>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</si>
  <si>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</si>
  <si>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</si>
  <si>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</si>
  <si>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</si>
  <si>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</si>
  <si>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</si>
  <si>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</si>
  <si>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</si>
  <si>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</si>
  <si>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</si>
  <si>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</si>
  <si>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</si>
  <si>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</si>
  <si>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</si>
  <si>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</si>
  <si>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</si>
  <si>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</si>
  <si>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</si>
  <si>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</si>
  <si>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</si>
  <si>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</si>
  <si>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</si>
  <si>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</si>
  <si>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</si>
  <si>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</si>
  <si>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</si>
  <si>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</si>
  <si>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</si>
  <si>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</si>
  <si>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</si>
  <si>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</si>
  <si>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</si>
  <si>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</si>
  <si>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</si>
  <si>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</si>
  <si>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</si>
  <si>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</si>
  <si>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</si>
  <si>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</si>
  <si>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Nombre del Municipio: Degollado, Jalisco</t>
  </si>
  <si>
    <t>Sistema para el Desarrollo Integral de la Familia</t>
  </si>
  <si>
    <t>DIRECTORA</t>
  </si>
  <si>
    <t>ADMINISTRACION</t>
  </si>
  <si>
    <t>ENCARGADA</t>
  </si>
  <si>
    <t>AUXILIAR</t>
  </si>
  <si>
    <t>ALIMENTARIA</t>
  </si>
  <si>
    <t>COCINA</t>
  </si>
  <si>
    <t>CHOFER</t>
  </si>
  <si>
    <t>VEHICULOS</t>
  </si>
  <si>
    <t>JARDINERO</t>
  </si>
  <si>
    <t>INTENDENTE</t>
  </si>
  <si>
    <t>ASEO</t>
  </si>
  <si>
    <t>MAESTRO TALLER DANZA</t>
  </si>
  <si>
    <t>ATENCION TERCERA EDAD</t>
  </si>
  <si>
    <t>ENCARGADO</t>
  </si>
  <si>
    <t>PSICOLOGIA</t>
  </si>
  <si>
    <t>SERVICIO PROFESIONAL</t>
  </si>
  <si>
    <t>NUTRIOLOGA</t>
  </si>
  <si>
    <t>TRANSPARENCIA Y JURIDICO</t>
  </si>
  <si>
    <t>COMEDOR COMUNITARIO HUASCATO</t>
  </si>
  <si>
    <t>ENCARGADA COCINA</t>
  </si>
  <si>
    <t>SECRETARIA</t>
  </si>
  <si>
    <t>UBR</t>
  </si>
  <si>
    <t>TERAPEUTA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</si>
</sst>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quot;$&quot;#,##0.00"/>
  </numFmts>
  <fonts count="54">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598">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3" xfId="0" applyFont="1" applyFill="1" applyBorder="1" applyAlignment="1" applyProtection="1">
      <alignment horizontal="center" vertical="center"/>
    </xf>
    <xf numFmtId="0" fontId="24" fillId="0" borderId="33" xfId="0" applyFont="1" applyFill="1" applyBorder="1" applyAlignment="1" applyProtection="1">
      <alignment vertical="center" wrapText="1"/>
    </xf>
    <xf numFmtId="3" fontId="24" fillId="0" borderId="33" xfId="0" applyNumberFormat="1" applyFont="1" applyFill="1" applyBorder="1" applyAlignment="1" applyProtection="1">
      <alignment vertical="center"/>
    </xf>
    <xf numFmtId="10" fontId="24" fillId="0" borderId="33" xfId="0" applyNumberFormat="1" applyFont="1" applyFill="1" applyBorder="1" applyAlignment="1" applyProtection="1">
      <alignment horizontal="center" vertical="center"/>
    </xf>
    <xf numFmtId="0" fontId="24" fillId="0" borderId="33" xfId="0" applyFont="1" applyFill="1" applyBorder="1" applyAlignment="1" applyProtection="1">
      <alignment vertical="center"/>
    </xf>
    <xf numFmtId="41" fontId="24" fillId="0" borderId="33"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3"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4"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5" xfId="0" applyFill="1" applyBorder="1" applyAlignment="1" applyProtection="1">
      <alignment horizontal="right"/>
      <protection locked="0"/>
    </xf>
    <xf numFmtId="168" fontId="24" fillId="0" borderId="35" xfId="0" applyNumberFormat="1" applyFont="1" applyBorder="1" applyAlignment="1" applyProtection="1">
      <alignment horizontal="center" vertical="center"/>
      <protection locked="0"/>
    </xf>
    <xf numFmtId="0" fontId="24" fillId="0" borderId="35"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4" xfId="24" applyFont="1" applyFill="1" applyBorder="1" applyAlignment="1" applyProtection="1">
      <alignment horizontal="center" vertical="center"/>
    </xf>
    <xf numFmtId="168" fontId="26" fillId="0" borderId="36" xfId="0" applyNumberFormat="1" applyFont="1" applyFill="1" applyBorder="1" applyAlignment="1" applyProtection="1">
      <alignment horizontal="center" vertical="center"/>
    </xf>
    <xf numFmtId="168" fontId="26" fillId="0" borderId="37"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39"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3"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5"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0" xfId="0" applyNumberFormat="1" applyFont="1" applyFill="1" applyBorder="1" applyAlignment="1" applyProtection="1">
      <alignment horizontal="right" vertical="center"/>
    </xf>
    <xf numFmtId="0" fontId="0" fillId="0" borderId="41" xfId="0" applyFill="1" applyBorder="1" applyAlignment="1" applyProtection="1">
      <alignment horizontal="right"/>
      <protection locked="0"/>
    </xf>
    <xf numFmtId="168" fontId="24" fillId="0" borderId="42" xfId="0" applyNumberFormat="1" applyFont="1" applyBorder="1" applyAlignment="1" applyProtection="1">
      <alignment horizontal="center" vertical="center"/>
      <protection locked="0"/>
    </xf>
    <xf numFmtId="0" fontId="24" fillId="0" borderId="42" xfId="0" applyFont="1" applyFill="1" applyBorder="1" applyAlignment="1" applyProtection="1">
      <alignment wrapText="1"/>
      <protection locked="0"/>
    </xf>
    <xf numFmtId="41" fontId="0" fillId="0" borderId="42" xfId="0" applyNumberFormat="1" applyFont="1" applyBorder="1" applyProtection="1">
      <protection locked="0"/>
    </xf>
    <xf numFmtId="0" fontId="0" fillId="0" borderId="42" xfId="0" applyFill="1" applyBorder="1" applyAlignment="1" applyProtection="1">
      <alignment horizontal="right"/>
      <protection locked="0"/>
    </xf>
    <xf numFmtId="0" fontId="22" fillId="0" borderId="40" xfId="0" applyFont="1" applyBorder="1" applyAlignment="1" applyProtection="1">
      <alignment horizontal="right" vertical="center" wrapText="1"/>
      <protection locked="0"/>
    </xf>
    <xf numFmtId="41" fontId="0" fillId="0" borderId="40" xfId="0" applyNumberFormat="1" applyBorder="1" applyAlignment="1" applyProtection="1">
      <alignment horizontal="right" vertical="center"/>
    </xf>
    <xf numFmtId="41" fontId="22" fillId="0" borderId="40" xfId="0" applyNumberFormat="1" applyFont="1" applyBorder="1" applyAlignment="1" applyProtection="1">
      <alignment horizontal="right" vertical="center"/>
    </xf>
    <xf numFmtId="41" fontId="0" fillId="0" borderId="40" xfId="0" applyNumberFormat="1" applyFont="1" applyBorder="1" applyAlignment="1" applyProtection="1">
      <alignment horizontal="right" vertical="center"/>
      <protection locked="0"/>
    </xf>
    <xf numFmtId="41" fontId="32" fillId="15" borderId="40" xfId="0" applyNumberFormat="1" applyFont="1" applyFill="1" applyBorder="1" applyAlignment="1" applyProtection="1">
      <alignment horizontal="right" vertical="center"/>
    </xf>
    <xf numFmtId="0" fontId="32" fillId="14" borderId="40" xfId="0" applyFont="1" applyFill="1" applyBorder="1" applyAlignment="1" applyProtection="1">
      <alignment vertical="center" wrapText="1"/>
    </xf>
    <xf numFmtId="41" fontId="0" fillId="0" borderId="40" xfId="0" applyNumberFormat="1" applyFont="1" applyBorder="1" applyAlignment="1" applyProtection="1">
      <alignment horizontal="right" vertical="center"/>
    </xf>
    <xf numFmtId="41" fontId="7" fillId="0" borderId="40" xfId="0" applyNumberFormat="1" applyFont="1" applyBorder="1" applyAlignment="1" applyProtection="1">
      <alignment horizontal="right" vertical="center" wrapText="1"/>
    </xf>
    <xf numFmtId="41" fontId="7" fillId="0" borderId="40" xfId="0" applyNumberFormat="1" applyFont="1" applyBorder="1" applyAlignment="1" applyProtection="1">
      <alignment horizontal="right" vertical="center"/>
    </xf>
    <xf numFmtId="41" fontId="6" fillId="0" borderId="40" xfId="0" applyNumberFormat="1" applyFont="1" applyBorder="1" applyAlignment="1" applyProtection="1">
      <alignment horizontal="right"/>
    </xf>
    <xf numFmtId="0" fontId="22" fillId="14" borderId="43" xfId="0" applyFont="1" applyFill="1" applyBorder="1" applyAlignment="1" applyProtection="1">
      <alignment horizontal="center" vertical="center"/>
    </xf>
    <xf numFmtId="0" fontId="22" fillId="14" borderId="40" xfId="0" applyFont="1" applyFill="1" applyBorder="1" applyAlignment="1" applyProtection="1">
      <alignment vertical="center" wrapText="1"/>
    </xf>
    <xf numFmtId="0" fontId="24" fillId="0" borderId="40" xfId="0" applyFont="1" applyBorder="1" applyAlignment="1" applyProtection="1">
      <alignment vertical="center"/>
    </xf>
    <xf numFmtId="0" fontId="24" fillId="0" borderId="40" xfId="0" applyFont="1" applyFill="1" applyBorder="1" applyAlignment="1" applyProtection="1">
      <alignment vertical="center" wrapText="1"/>
    </xf>
    <xf numFmtId="0" fontId="0" fillId="14" borderId="40" xfId="0" applyFont="1" applyFill="1" applyBorder="1" applyAlignment="1" applyProtection="1">
      <alignment vertical="center" wrapText="1"/>
    </xf>
    <xf numFmtId="0" fontId="0" fillId="0" borderId="40" xfId="0" applyFont="1" applyFill="1" applyBorder="1" applyAlignment="1" applyProtection="1">
      <alignment vertical="center" wrapText="1"/>
    </xf>
    <xf numFmtId="0" fontId="24" fillId="0" borderId="43" xfId="0" applyFont="1" applyFill="1" applyBorder="1" applyAlignment="1" applyProtection="1">
      <alignment horizontal="center" vertical="center"/>
    </xf>
    <xf numFmtId="0" fontId="32" fillId="14" borderId="43"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14" borderId="43" xfId="0" applyFont="1" applyFill="1" applyBorder="1" applyAlignment="1" applyProtection="1">
      <alignment horizontal="center" vertical="center"/>
    </xf>
    <xf numFmtId="165" fontId="24" fillId="0" borderId="40" xfId="0" applyNumberFormat="1" applyFont="1" applyFill="1" applyBorder="1" applyAlignment="1" applyProtection="1">
      <alignment horizontal="center" vertical="center"/>
      <protection locked="0"/>
    </xf>
    <xf numFmtId="0" fontId="24" fillId="0" borderId="40" xfId="0" applyFont="1" applyFill="1" applyBorder="1" applyAlignment="1" applyProtection="1">
      <alignment vertical="center"/>
      <protection locked="0"/>
    </xf>
    <xf numFmtId="0" fontId="24" fillId="0" borderId="40" xfId="0" applyFont="1" applyFill="1" applyBorder="1" applyAlignment="1" applyProtection="1">
      <alignment vertical="center" wrapText="1"/>
      <protection locked="0"/>
    </xf>
    <xf numFmtId="0" fontId="31" fillId="0" borderId="46"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3"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47" xfId="0" applyNumberFormat="1" applyFill="1" applyBorder="1" applyProtection="1">
      <protection locked="0"/>
    </xf>
    <xf numFmtId="42" fontId="0" fillId="0" borderId="47" xfId="0" applyNumberFormat="1" applyBorder="1"/>
    <xf numFmtId="0" fontId="31" fillId="0" borderId="48" xfId="0" applyFont="1" applyFill="1" applyBorder="1" applyAlignment="1" applyProtection="1">
      <alignment vertical="center"/>
    </xf>
    <xf numFmtId="0" fontId="31" fillId="0" borderId="44" xfId="0" applyFont="1" applyFill="1" applyBorder="1" applyAlignment="1" applyProtection="1">
      <alignment horizontal="center" vertical="center"/>
    </xf>
    <xf numFmtId="0" fontId="0" fillId="0" borderId="33"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0" xfId="0" applyNumberFormat="1" applyFont="1" applyFill="1" applyBorder="1" applyAlignment="1" applyProtection="1">
      <alignment horizontal="center" vertical="center"/>
    </xf>
    <xf numFmtId="9" fontId="24" fillId="0" borderId="40" xfId="0" applyNumberFormat="1" applyFont="1" applyFill="1" applyBorder="1" applyAlignment="1" applyProtection="1">
      <alignment vertical="center" wrapText="1"/>
    </xf>
    <xf numFmtId="49" fontId="28" fillId="14" borderId="40" xfId="0" applyNumberFormat="1" applyFont="1" applyFill="1" applyBorder="1" applyAlignment="1" applyProtection="1">
      <alignment horizontal="center" vertical="center"/>
    </xf>
    <xf numFmtId="0" fontId="36" fillId="19" borderId="55" xfId="0" applyFont="1" applyFill="1" applyBorder="1" applyAlignment="1" applyProtection="1">
      <alignment horizontal="center" vertical="center"/>
    </xf>
    <xf numFmtId="0" fontId="34" fillId="19" borderId="33" xfId="0" applyFont="1" applyFill="1" applyBorder="1" applyAlignment="1" applyProtection="1">
      <alignment horizontal="center"/>
    </xf>
    <xf numFmtId="41" fontId="34" fillId="19" borderId="33" xfId="0" applyNumberFormat="1" applyFont="1" applyFill="1" applyBorder="1" applyAlignment="1" applyProtection="1">
      <alignment horizontal="center"/>
    </xf>
    <xf numFmtId="9" fontId="34" fillId="19" borderId="33" xfId="0" applyNumberFormat="1" applyFont="1" applyFill="1" applyBorder="1" applyAlignment="1" applyProtection="1">
      <alignment horizontal="center" vertical="center"/>
    </xf>
    <xf numFmtId="0" fontId="25" fillId="0" borderId="34" xfId="24" applyFont="1" applyFill="1" applyBorder="1" applyAlignment="1" applyProtection="1">
      <alignment horizontal="left" vertical="center"/>
    </xf>
    <xf numFmtId="9" fontId="25" fillId="14" borderId="39" xfId="27" applyNumberFormat="1" applyFont="1" applyFill="1" applyBorder="1" applyAlignment="1" applyProtection="1">
      <alignment horizontal="center" vertical="center"/>
    </xf>
    <xf numFmtId="9" fontId="25" fillId="14" borderId="62" xfId="27" applyNumberFormat="1" applyFont="1" applyFill="1" applyBorder="1" applyAlignment="1" applyProtection="1">
      <alignment horizontal="center" vertical="center"/>
    </xf>
    <xf numFmtId="9" fontId="25" fillId="14" borderId="64" xfId="27" applyNumberFormat="1" applyFont="1" applyFill="1" applyBorder="1" applyAlignment="1" applyProtection="1">
      <alignment horizontal="center" vertical="center"/>
    </xf>
    <xf numFmtId="0" fontId="0" fillId="0" borderId="66" xfId="0" applyFill="1" applyBorder="1" applyAlignment="1" applyProtection="1">
      <alignment horizontal="right"/>
      <protection locked="0"/>
    </xf>
    <xf numFmtId="0" fontId="22" fillId="0" borderId="67" xfId="0" applyFont="1" applyBorder="1" applyAlignment="1" applyProtection="1">
      <alignment horizontal="right" vertical="center" wrapText="1"/>
      <protection locked="0"/>
    </xf>
    <xf numFmtId="41" fontId="0" fillId="0" borderId="67" xfId="0" applyNumberFormat="1" applyBorder="1" applyAlignment="1" applyProtection="1">
      <alignment horizontal="right" vertical="center"/>
    </xf>
    <xf numFmtId="41" fontId="22" fillId="0" borderId="67" xfId="0" applyNumberFormat="1" applyFont="1" applyBorder="1" applyAlignment="1" applyProtection="1">
      <alignment horizontal="right" vertical="center"/>
    </xf>
    <xf numFmtId="41" fontId="32" fillId="14" borderId="67" xfId="0" applyNumberFormat="1" applyFont="1" applyFill="1" applyBorder="1" applyAlignment="1" applyProtection="1">
      <alignment horizontal="right" vertical="center"/>
    </xf>
    <xf numFmtId="41" fontId="0" fillId="0" borderId="67" xfId="0" applyNumberFormat="1" applyFont="1" applyBorder="1" applyAlignment="1" applyProtection="1">
      <alignment horizontal="right" vertical="center"/>
      <protection locked="0"/>
    </xf>
    <xf numFmtId="41" fontId="32" fillId="15" borderId="67" xfId="0" applyNumberFormat="1" applyFont="1" applyFill="1" applyBorder="1" applyAlignment="1" applyProtection="1">
      <alignment horizontal="right" vertical="center"/>
    </xf>
    <xf numFmtId="41" fontId="0" fillId="0" borderId="67" xfId="0" applyNumberFormat="1" applyFont="1" applyBorder="1" applyAlignment="1" applyProtection="1">
      <alignment horizontal="right" vertical="center"/>
    </xf>
    <xf numFmtId="41" fontId="7" fillId="0" borderId="67" xfId="0" applyNumberFormat="1" applyFont="1" applyBorder="1" applyAlignment="1" applyProtection="1">
      <alignment horizontal="right" vertical="center" wrapText="1"/>
    </xf>
    <xf numFmtId="41" fontId="7" fillId="0" borderId="67" xfId="0" applyNumberFormat="1" applyFont="1" applyBorder="1" applyAlignment="1" applyProtection="1">
      <alignment horizontal="right" vertical="center"/>
    </xf>
    <xf numFmtId="41" fontId="6" fillId="0" borderId="67" xfId="0" applyNumberFormat="1" applyFont="1" applyBorder="1" applyAlignment="1" applyProtection="1">
      <alignment horizontal="right"/>
    </xf>
    <xf numFmtId="41" fontId="21" fillId="19" borderId="67" xfId="0" applyNumberFormat="1" applyFont="1" applyFill="1" applyBorder="1" applyAlignment="1" applyProtection="1">
      <alignment horizontal="right" vertical="center"/>
    </xf>
    <xf numFmtId="41" fontId="21" fillId="19" borderId="40" xfId="0" applyNumberFormat="1" applyFont="1" applyFill="1" applyBorder="1" applyAlignment="1" applyProtection="1">
      <alignment horizontal="right" vertical="center"/>
    </xf>
    <xf numFmtId="0" fontId="27" fillId="0" borderId="46"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0" xfId="0" applyFont="1" applyFill="1" applyBorder="1" applyAlignment="1" applyProtection="1">
      <alignment horizontal="center" vertical="center"/>
    </xf>
    <xf numFmtId="0" fontId="24" fillId="0" borderId="74" xfId="0" applyFont="1" applyFill="1" applyBorder="1" applyAlignment="1" applyProtection="1">
      <alignment vertical="center" wrapText="1"/>
    </xf>
    <xf numFmtId="49" fontId="21" fillId="0" borderId="88" xfId="0" applyNumberFormat="1" applyFont="1" applyFill="1" applyBorder="1" applyAlignment="1" applyProtection="1">
      <alignment horizontal="center" vertical="center"/>
    </xf>
    <xf numFmtId="49" fontId="21" fillId="0" borderId="87"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89" xfId="0" applyNumberFormat="1" applyFont="1" applyFill="1" applyBorder="1" applyAlignment="1" applyProtection="1">
      <alignment horizontal="center" vertical="center"/>
    </xf>
    <xf numFmtId="0" fontId="24" fillId="0" borderId="90"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wrapText="1"/>
    </xf>
    <xf numFmtId="49" fontId="28" fillId="14" borderId="68" xfId="0" applyNumberFormat="1" applyFont="1" applyFill="1" applyBorder="1" applyAlignment="1" applyProtection="1">
      <alignment horizontal="center" vertical="center"/>
    </xf>
    <xf numFmtId="49" fontId="24" fillId="0" borderId="68" xfId="0" applyNumberFormat="1" applyFont="1" applyFill="1" applyBorder="1" applyAlignment="1" applyProtection="1">
      <alignment horizontal="center" vertical="center"/>
    </xf>
    <xf numFmtId="49" fontId="28" fillId="0" borderId="68" xfId="0" applyNumberFormat="1" applyFont="1" applyFill="1" applyBorder="1" applyAlignment="1" applyProtection="1">
      <alignment horizontal="center" vertical="center"/>
    </xf>
    <xf numFmtId="49" fontId="24" fillId="0" borderId="93"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xf>
    <xf numFmtId="0" fontId="24" fillId="0" borderId="15" xfId="0" applyFont="1" applyFill="1" applyBorder="1" applyAlignment="1">
      <alignment vertical="center" wrapText="1"/>
    </xf>
    <xf numFmtId="0" fontId="0" fillId="0" borderId="11" xfId="0" applyFill="1" applyBorder="1" applyAlignment="1">
      <alignment horizontal="justify" vertical="center" wrapText="1"/>
    </xf>
    <xf numFmtId="0" fontId="35" fillId="19" borderId="43" xfId="0" applyFont="1" applyFill="1" applyBorder="1" applyAlignment="1" applyProtection="1">
      <alignment horizontal="center" vertical="center"/>
    </xf>
    <xf numFmtId="0" fontId="35" fillId="19" borderId="40" xfId="0" applyFont="1" applyFill="1" applyBorder="1" applyAlignment="1" applyProtection="1">
      <alignment vertical="center" wrapText="1"/>
    </xf>
    <xf numFmtId="41" fontId="38" fillId="19" borderId="40" xfId="0" applyNumberFormat="1" applyFont="1" applyFill="1" applyBorder="1" applyAlignment="1" applyProtection="1">
      <alignment horizontal="right" vertical="center"/>
    </xf>
    <xf numFmtId="41" fontId="38" fillId="19" borderId="79"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1" xfId="0" applyFont="1" applyFill="1" applyBorder="1" applyAlignment="1" applyProtection="1">
      <alignment vertical="center"/>
    </xf>
    <xf numFmtId="0" fontId="35" fillId="19" borderId="82" xfId="0" applyFont="1" applyFill="1" applyBorder="1" applyAlignment="1" applyProtection="1">
      <alignment horizontal="right" vertical="center"/>
    </xf>
    <xf numFmtId="0" fontId="35" fillId="0" borderId="0" xfId="0" applyFont="1"/>
    <xf numFmtId="0" fontId="32" fillId="19" borderId="44"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67" xfId="0" applyNumberFormat="1" applyFont="1" applyBorder="1" applyAlignment="1" applyProtection="1">
      <alignment horizontal="right"/>
    </xf>
    <xf numFmtId="41" fontId="0" fillId="0" borderId="40" xfId="0" applyNumberFormat="1" applyFont="1" applyBorder="1" applyAlignment="1" applyProtection="1">
      <alignment horizontal="right"/>
    </xf>
    <xf numFmtId="41" fontId="22" fillId="22" borderId="67" xfId="0" applyNumberFormat="1" applyFont="1" applyFill="1" applyBorder="1" applyAlignment="1" applyProtection="1">
      <alignment horizontal="right" vertical="center"/>
    </xf>
    <xf numFmtId="41" fontId="22" fillId="22" borderId="40" xfId="0" applyNumberFormat="1" applyFont="1" applyFill="1" applyBorder="1" applyAlignment="1" applyProtection="1">
      <alignment horizontal="right" vertical="center"/>
    </xf>
    <xf numFmtId="41" fontId="32" fillId="22" borderId="67" xfId="0" applyNumberFormat="1" applyFont="1" applyFill="1" applyBorder="1" applyAlignment="1" applyProtection="1">
      <alignment horizontal="right" vertical="center"/>
    </xf>
    <xf numFmtId="41" fontId="32" fillId="22" borderId="40" xfId="0" applyNumberFormat="1" applyFont="1" applyFill="1" applyBorder="1" applyAlignment="1" applyProtection="1">
      <alignment horizontal="right" vertical="center"/>
    </xf>
    <xf numFmtId="41" fontId="6" fillId="22" borderId="67" xfId="0" applyNumberFormat="1" applyFont="1" applyFill="1" applyBorder="1" applyAlignment="1" applyProtection="1">
      <alignment horizontal="right" vertical="center"/>
    </xf>
    <xf numFmtId="41" fontId="6" fillId="22" borderId="40" xfId="0" applyNumberFormat="1" applyFont="1" applyFill="1" applyBorder="1" applyAlignment="1" applyProtection="1">
      <alignment horizontal="right" vertical="center"/>
    </xf>
    <xf numFmtId="41" fontId="27" fillId="22" borderId="67" xfId="0" applyNumberFormat="1" applyFont="1" applyFill="1" applyBorder="1" applyAlignment="1" applyProtection="1">
      <alignment horizontal="right" vertical="center"/>
    </xf>
    <xf numFmtId="41" fontId="27" fillId="22" borderId="40" xfId="0" applyNumberFormat="1" applyFont="1" applyFill="1" applyBorder="1" applyAlignment="1" applyProtection="1">
      <alignment horizontal="right" vertical="center"/>
    </xf>
    <xf numFmtId="41" fontId="0" fillId="22" borderId="67" xfId="0" applyNumberFormat="1" applyFont="1" applyFill="1" applyBorder="1" applyAlignment="1" applyProtection="1">
      <alignment horizontal="right" vertical="center"/>
    </xf>
    <xf numFmtId="41" fontId="0" fillId="22" borderId="40" xfId="0" applyNumberFormat="1" applyFont="1" applyFill="1" applyBorder="1" applyAlignment="1" applyProtection="1">
      <alignment horizontal="right" vertical="center"/>
    </xf>
    <xf numFmtId="41" fontId="0" fillId="22" borderId="67" xfId="0" applyNumberFormat="1" applyFont="1" applyFill="1" applyBorder="1" applyAlignment="1" applyProtection="1">
      <alignment horizontal="right" vertical="center"/>
      <protection locked="0"/>
    </xf>
    <xf numFmtId="41" fontId="0" fillId="22" borderId="40" xfId="0" applyNumberFormat="1" applyFont="1" applyFill="1" applyBorder="1" applyAlignment="1" applyProtection="1">
      <alignment horizontal="right" vertical="center"/>
      <protection locked="0"/>
    </xf>
    <xf numFmtId="41" fontId="0" fillId="0" borderId="87" xfId="0" applyNumberFormat="1" applyFont="1" applyBorder="1" applyAlignment="1" applyProtection="1">
      <alignment horizontal="right" vertical="center"/>
    </xf>
    <xf numFmtId="41" fontId="0" fillId="0" borderId="126" xfId="0" applyNumberFormat="1" applyFont="1" applyBorder="1" applyAlignment="1" applyProtection="1">
      <alignment horizontal="right" vertical="center"/>
    </xf>
    <xf numFmtId="41" fontId="0" fillId="22" borderId="124" xfId="0" applyNumberFormat="1" applyFont="1" applyFill="1" applyBorder="1" applyAlignment="1" applyProtection="1">
      <alignment horizontal="right" vertical="center"/>
    </xf>
    <xf numFmtId="41" fontId="0" fillId="22" borderId="97" xfId="0" applyNumberFormat="1" applyFont="1" applyFill="1" applyBorder="1" applyAlignment="1" applyProtection="1">
      <alignment horizontal="right" vertical="center"/>
    </xf>
    <xf numFmtId="41" fontId="7" fillId="22" borderId="67" xfId="0" applyNumberFormat="1" applyFont="1" applyFill="1" applyBorder="1" applyAlignment="1" applyProtection="1">
      <alignment horizontal="right" vertical="center"/>
    </xf>
    <xf numFmtId="41" fontId="7" fillId="22" borderId="40" xfId="0" applyNumberFormat="1" applyFont="1" applyFill="1" applyBorder="1" applyAlignment="1" applyProtection="1">
      <alignment horizontal="right" vertical="center"/>
    </xf>
    <xf numFmtId="41" fontId="22" fillId="21" borderId="67" xfId="0" applyNumberFormat="1" applyFont="1" applyFill="1" applyBorder="1" applyAlignment="1" applyProtection="1">
      <alignment horizontal="right" vertical="center"/>
    </xf>
    <xf numFmtId="41" fontId="22" fillId="21" borderId="40" xfId="0" applyNumberFormat="1" applyFont="1" applyFill="1" applyBorder="1" applyAlignment="1" applyProtection="1">
      <alignment horizontal="right" vertical="center"/>
    </xf>
    <xf numFmtId="41" fontId="0" fillId="21" borderId="67" xfId="0" applyNumberFormat="1" applyFont="1" applyFill="1" applyBorder="1" applyAlignment="1" applyProtection="1">
      <alignment horizontal="right" vertical="center"/>
    </xf>
    <xf numFmtId="41" fontId="0" fillId="21" borderId="40" xfId="0" applyNumberFormat="1" applyFont="1" applyFill="1" applyBorder="1" applyAlignment="1" applyProtection="1">
      <alignment horizontal="right" vertical="center"/>
    </xf>
    <xf numFmtId="0" fontId="24" fillId="13" borderId="40" xfId="0" applyFont="1" applyFill="1" applyBorder="1" applyAlignment="1" applyProtection="1">
      <alignment vertical="center" wrapText="1"/>
    </xf>
    <xf numFmtId="41" fontId="32" fillId="19" borderId="77" xfId="0" applyNumberFormat="1" applyFont="1" applyFill="1" applyBorder="1" applyAlignment="1">
      <alignment horizontal="center" vertical="center" wrapText="1"/>
    </xf>
    <xf numFmtId="41" fontId="38" fillId="19" borderId="77" xfId="0" applyNumberFormat="1" applyFont="1" applyFill="1" applyBorder="1" applyAlignment="1">
      <alignment horizontal="center" vertical="center" wrapText="1"/>
    </xf>
    <xf numFmtId="0" fontId="32" fillId="19" borderId="76" xfId="0" applyFont="1" applyFill="1" applyBorder="1" applyAlignment="1">
      <alignment horizontal="center" vertical="center" wrapText="1"/>
    </xf>
    <xf numFmtId="0" fontId="32" fillId="19" borderId="77" xfId="0" applyFont="1" applyFill="1" applyBorder="1" applyAlignment="1">
      <alignment horizontal="center" vertical="center" wrapText="1"/>
    </xf>
    <xf numFmtId="0" fontId="32" fillId="19" borderId="78" xfId="0" applyFont="1" applyFill="1" applyBorder="1" applyAlignment="1">
      <alignment horizontal="center" vertical="center" wrapText="1"/>
    </xf>
    <xf numFmtId="0" fontId="32" fillId="0" borderId="70" xfId="0" applyFont="1" applyFill="1" applyBorder="1" applyAlignment="1" applyProtection="1">
      <alignment horizontal="center" vertical="center" wrapText="1"/>
    </xf>
    <xf numFmtId="0" fontId="32" fillId="0" borderId="71" xfId="0" applyFont="1" applyFill="1" applyBorder="1" applyAlignment="1" applyProtection="1">
      <alignment horizontal="center" vertical="center" wrapText="1"/>
    </xf>
    <xf numFmtId="164" fontId="32" fillId="0" borderId="72" xfId="0" applyNumberFormat="1" applyFont="1" applyFill="1" applyBorder="1" applyAlignment="1" applyProtection="1">
      <alignment horizontal="center" vertical="center" wrapText="1"/>
    </xf>
    <xf numFmtId="0" fontId="35" fillId="19" borderId="68" xfId="0" applyFont="1" applyFill="1" applyBorder="1" applyAlignment="1" applyProtection="1">
      <alignment horizontal="center" vertical="center" wrapText="1"/>
    </xf>
    <xf numFmtId="0" fontId="35" fillId="19" borderId="40" xfId="0" applyFont="1" applyFill="1" applyBorder="1" applyAlignment="1" applyProtection="1">
      <alignment horizontal="left" vertical="center" wrapText="1"/>
    </xf>
    <xf numFmtId="168" fontId="35" fillId="19" borderId="40" xfId="0" applyNumberFormat="1" applyFont="1" applyFill="1" applyBorder="1" applyAlignment="1" applyProtection="1">
      <alignment horizontal="left" vertical="center"/>
    </xf>
    <xf numFmtId="0" fontId="35" fillId="19" borderId="40" xfId="0" applyNumberFormat="1" applyFont="1" applyFill="1" applyBorder="1" applyAlignment="1" applyProtection="1">
      <alignment horizontal="left" vertical="center" wrapText="1"/>
    </xf>
    <xf numFmtId="0" fontId="35" fillId="19" borderId="40" xfId="0" applyNumberFormat="1" applyFont="1" applyFill="1" applyBorder="1" applyAlignment="1" applyProtection="1">
      <alignment horizontal="left" vertical="center"/>
    </xf>
    <xf numFmtId="168" fontId="35" fillId="19" borderId="40" xfId="0" applyNumberFormat="1" applyFont="1" applyFill="1" applyBorder="1" applyAlignment="1" applyProtection="1">
      <alignment horizontal="left" vertical="center" wrapText="1"/>
    </xf>
    <xf numFmtId="168" fontId="38" fillId="19" borderId="34" xfId="0" applyNumberFormat="1" applyFont="1" applyFill="1" applyBorder="1" applyAlignment="1" applyProtection="1">
      <alignment horizontal="center" vertical="center"/>
    </xf>
    <xf numFmtId="9" fontId="38" fillId="19" borderId="39" xfId="27"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10" fontId="43" fillId="19" borderId="65" xfId="27" applyNumberFormat="1" applyFont="1" applyFill="1" applyBorder="1" applyAlignment="1" applyProtection="1">
      <alignment horizontal="center" vertical="center"/>
    </xf>
    <xf numFmtId="168" fontId="38" fillId="19" borderId="58" xfId="0" applyNumberFormat="1" applyFont="1" applyFill="1" applyBorder="1" applyAlignment="1" applyProtection="1">
      <alignment horizontal="center" vertical="center"/>
    </xf>
    <xf numFmtId="9" fontId="38" fillId="19" borderId="59" xfId="27" applyNumberFormat="1" applyFont="1" applyFill="1" applyBorder="1" applyAlignment="1" applyProtection="1">
      <alignment horizontal="center" vertical="center"/>
    </xf>
    <xf numFmtId="0" fontId="38" fillId="19" borderId="55" xfId="0" applyFont="1" applyFill="1" applyBorder="1" applyAlignment="1" applyProtection="1">
      <alignment horizontal="center"/>
    </xf>
    <xf numFmtId="0" fontId="38" fillId="19" borderId="56" xfId="0" applyFont="1" applyFill="1" applyBorder="1" applyAlignment="1" applyProtection="1">
      <alignment horizontal="center"/>
    </xf>
    <xf numFmtId="41" fontId="38" fillId="19" borderId="56" xfId="0" applyNumberFormat="1" applyFont="1" applyFill="1" applyBorder="1" applyAlignment="1" applyProtection="1">
      <alignment horizontal="center"/>
    </xf>
    <xf numFmtId="9" fontId="38" fillId="19" borderId="57" xfId="0" applyNumberFormat="1" applyFont="1" applyFill="1" applyBorder="1" applyAlignment="1" applyProtection="1">
      <alignment horizontal="center" vertical="center"/>
    </xf>
    <xf numFmtId="0" fontId="43" fillId="19" borderId="56" xfId="0" applyFont="1" applyFill="1" applyBorder="1" applyAlignment="1" applyProtection="1">
      <alignment horizontal="right" vertical="center" wrapText="1"/>
    </xf>
    <xf numFmtId="41" fontId="43" fillId="19" borderId="33" xfId="0" applyNumberFormat="1" applyFont="1" applyFill="1" applyBorder="1" applyAlignment="1" applyProtection="1">
      <alignment vertical="center"/>
    </xf>
    <xf numFmtId="10" fontId="43" fillId="19" borderId="33" xfId="0" applyNumberFormat="1" applyFont="1" applyFill="1" applyBorder="1" applyAlignment="1" applyProtection="1">
      <alignment vertical="center"/>
    </xf>
    <xf numFmtId="0" fontId="38" fillId="19" borderId="33" xfId="0" applyFont="1" applyFill="1" applyBorder="1" applyAlignment="1" applyProtection="1">
      <alignment horizontal="center"/>
    </xf>
    <xf numFmtId="41" fontId="38" fillId="19" borderId="33" xfId="0" applyNumberFormat="1" applyFont="1" applyFill="1" applyBorder="1" applyAlignment="1" applyProtection="1">
      <alignment horizontal="center"/>
    </xf>
    <xf numFmtId="9" fontId="38" fillId="19" borderId="33" xfId="0" applyNumberFormat="1" applyFont="1" applyFill="1" applyBorder="1" applyAlignment="1" applyProtection="1">
      <alignment horizontal="center" vertical="center"/>
    </xf>
    <xf numFmtId="0" fontId="25" fillId="19" borderId="55" xfId="0" applyFont="1" applyFill="1" applyBorder="1" applyAlignment="1" applyProtection="1">
      <alignment horizontal="center" vertical="center"/>
    </xf>
    <xf numFmtId="10" fontId="43" fillId="19" borderId="33" xfId="27" applyNumberFormat="1" applyFont="1" applyFill="1" applyBorder="1" applyAlignment="1" applyProtection="1">
      <alignment horizontal="center" vertical="center"/>
    </xf>
    <xf numFmtId="168" fontId="35" fillId="19" borderId="58" xfId="0" applyNumberFormat="1" applyFont="1" applyFill="1" applyBorder="1" applyAlignment="1" applyProtection="1">
      <alignment horizontal="center" vertical="center"/>
    </xf>
    <xf numFmtId="9" fontId="35" fillId="19" borderId="59" xfId="27" applyNumberFormat="1" applyFont="1" applyFill="1" applyBorder="1" applyAlignment="1" applyProtection="1">
      <alignment horizontal="center" vertical="center"/>
    </xf>
    <xf numFmtId="168" fontId="35" fillId="19" borderId="34" xfId="0" applyNumberFormat="1" applyFont="1" applyFill="1" applyBorder="1" applyAlignment="1" applyProtection="1">
      <alignment horizontal="center" vertical="center"/>
    </xf>
    <xf numFmtId="9" fontId="35" fillId="19" borderId="39" xfId="27" applyNumberFormat="1" applyFont="1" applyFill="1" applyBorder="1" applyAlignment="1" applyProtection="1">
      <alignment horizontal="center" vertical="center"/>
    </xf>
    <xf numFmtId="10" fontId="40" fillId="19" borderId="61" xfId="27" applyNumberFormat="1" applyFont="1" applyFill="1" applyBorder="1" applyAlignment="1" applyProtection="1">
      <alignment horizontal="center" vertical="center"/>
    </xf>
    <xf numFmtId="0" fontId="32" fillId="19" borderId="55" xfId="0" applyFont="1" applyFill="1" applyBorder="1" applyAlignment="1" applyProtection="1">
      <alignment horizontal="center" vertical="center"/>
    </xf>
    <xf numFmtId="0" fontId="32" fillId="19" borderId="56" xfId="0" applyFont="1" applyFill="1" applyBorder="1" applyAlignment="1" applyProtection="1">
      <alignment horizontal="center" vertical="center"/>
    </xf>
    <xf numFmtId="41" fontId="32" fillId="19" borderId="56" xfId="0" applyNumberFormat="1" applyFont="1" applyFill="1" applyBorder="1" applyAlignment="1" applyProtection="1">
      <alignment horizontal="center" vertical="center"/>
    </xf>
    <xf numFmtId="9" fontId="32" fillId="19" borderId="57" xfId="0" applyNumberFormat="1" applyFont="1" applyFill="1" applyBorder="1" applyAlignment="1" applyProtection="1">
      <alignment horizontal="center" vertical="center"/>
    </xf>
    <xf numFmtId="0" fontId="37" fillId="19" borderId="55" xfId="0" applyFont="1" applyFill="1" applyBorder="1" applyAlignment="1" applyProtection="1">
      <alignment horizontal="center" vertical="center"/>
    </xf>
    <xf numFmtId="0" fontId="44" fillId="19" borderId="56" xfId="0" applyFont="1" applyFill="1" applyBorder="1" applyAlignment="1" applyProtection="1">
      <alignment horizontal="right" vertical="center" wrapText="1"/>
    </xf>
    <xf numFmtId="41" fontId="44" fillId="19" borderId="33" xfId="0" applyNumberFormat="1" applyFont="1" applyFill="1" applyBorder="1" applyAlignment="1" applyProtection="1">
      <alignment vertical="center"/>
    </xf>
    <xf numFmtId="10" fontId="44" fillId="19" borderId="33" xfId="0" applyNumberFormat="1" applyFont="1" applyFill="1" applyBorder="1" applyAlignment="1" applyProtection="1">
      <alignment vertical="center"/>
    </xf>
    <xf numFmtId="41" fontId="35" fillId="19" borderId="84" xfId="0" applyNumberFormat="1" applyFont="1" applyFill="1" applyBorder="1" applyAlignment="1" applyProtection="1">
      <alignment horizontal="center" vertical="center"/>
    </xf>
    <xf numFmtId="49" fontId="35" fillId="19" borderId="85" xfId="0" applyNumberFormat="1" applyFont="1" applyFill="1" applyBorder="1" applyAlignment="1" applyProtection="1">
      <alignment horizontal="center" vertical="center"/>
    </xf>
    <xf numFmtId="0" fontId="35" fillId="19" borderId="81" xfId="0" applyFont="1" applyFill="1" applyBorder="1" applyAlignment="1" applyProtection="1">
      <alignment horizontal="center" vertical="center"/>
    </xf>
    <xf numFmtId="0" fontId="35" fillId="19" borderId="82" xfId="0" applyFont="1" applyFill="1" applyBorder="1" applyAlignment="1" applyProtection="1">
      <alignment horizontal="center" vertical="center"/>
    </xf>
    <xf numFmtId="0" fontId="40" fillId="19" borderId="82" xfId="0" applyFont="1" applyFill="1" applyBorder="1" applyAlignment="1" applyProtection="1">
      <alignment horizontal="right" vertical="center" wrapText="1"/>
    </xf>
    <xf numFmtId="49" fontId="32" fillId="19" borderId="87"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wrapText="1"/>
    </xf>
    <xf numFmtId="49" fontId="32" fillId="19" borderId="68" xfId="0" applyNumberFormat="1" applyFont="1" applyFill="1" applyBorder="1" applyAlignment="1" applyProtection="1">
      <alignment horizontal="center" vertical="center"/>
    </xf>
    <xf numFmtId="0" fontId="37" fillId="0" borderId="68" xfId="24" applyFont="1" applyFill="1" applyBorder="1" applyAlignment="1" applyProtection="1">
      <alignment horizontal="center" vertical="center"/>
    </xf>
    <xf numFmtId="0" fontId="33" fillId="0" borderId="40" xfId="0" applyFont="1" applyFill="1" applyBorder="1" applyAlignment="1" applyProtection="1">
      <alignment horizontal="left" vertical="center" wrapText="1"/>
    </xf>
    <xf numFmtId="3" fontId="32" fillId="0" borderId="40" xfId="0" applyNumberFormat="1" applyFont="1" applyFill="1" applyBorder="1" applyAlignment="1" applyProtection="1">
      <alignment vertical="center"/>
    </xf>
    <xf numFmtId="0" fontId="37" fillId="0" borderId="125" xfId="24" applyFont="1" applyFill="1" applyBorder="1" applyAlignment="1" applyProtection="1">
      <alignment horizontal="center" vertical="center"/>
    </xf>
    <xf numFmtId="0" fontId="33" fillId="0" borderId="126"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69" xfId="0" applyNumberFormat="1" applyFont="1" applyFill="1" applyBorder="1" applyAlignment="1" applyProtection="1">
      <alignment vertical="center"/>
    </xf>
    <xf numFmtId="37" fontId="32" fillId="19" borderId="69" xfId="0" applyNumberFormat="1" applyFont="1" applyFill="1" applyBorder="1" applyAlignment="1" applyProtection="1">
      <alignment horizontal="right" vertical="center" wrapText="1"/>
    </xf>
    <xf numFmtId="37" fontId="32" fillId="23" borderId="69" xfId="0" applyNumberFormat="1" applyFont="1" applyFill="1" applyBorder="1" applyAlignment="1" applyProtection="1">
      <alignment vertical="center"/>
    </xf>
    <xf numFmtId="37" fontId="0" fillId="0" borderId="69" xfId="0" applyNumberFormat="1" applyFont="1" applyFill="1" applyBorder="1" applyAlignment="1" applyProtection="1">
      <alignment vertical="center"/>
      <protection locked="0"/>
    </xf>
    <xf numFmtId="37" fontId="37" fillId="0" borderId="69" xfId="0" applyNumberFormat="1" applyFont="1" applyFill="1" applyBorder="1" applyAlignment="1" applyProtection="1">
      <alignment horizontal="right" vertical="center"/>
      <protection locked="0"/>
    </xf>
    <xf numFmtId="37" fontId="22" fillId="23" borderId="69" xfId="0" applyNumberFormat="1" applyFont="1" applyFill="1" applyBorder="1" applyAlignment="1" applyProtection="1">
      <alignment vertical="center"/>
    </xf>
    <xf numFmtId="37" fontId="33" fillId="23" borderId="69" xfId="0" applyNumberFormat="1" applyFont="1" applyFill="1" applyBorder="1" applyAlignment="1" applyProtection="1">
      <alignment vertical="center"/>
    </xf>
    <xf numFmtId="37" fontId="42" fillId="19" borderId="73" xfId="0" applyNumberFormat="1" applyFont="1" applyFill="1" applyBorder="1" applyAlignment="1" applyProtection="1">
      <alignment horizontal="right" vertical="center"/>
    </xf>
    <xf numFmtId="37" fontId="0" fillId="0" borderId="91" xfId="0" applyNumberFormat="1" applyFont="1" applyFill="1" applyBorder="1" applyAlignment="1" applyProtection="1">
      <alignment vertical="center"/>
      <protection locked="0"/>
    </xf>
    <xf numFmtId="3" fontId="28" fillId="14" borderId="40" xfId="0" applyNumberFormat="1" applyFont="1" applyFill="1" applyBorder="1" applyAlignment="1" applyProtection="1">
      <alignment horizontal="right" vertical="center"/>
    </xf>
    <xf numFmtId="3" fontId="0" fillId="0" borderId="44" xfId="0" applyNumberFormat="1" applyBorder="1"/>
    <xf numFmtId="3" fontId="24" fillId="0" borderId="40" xfId="0" applyNumberFormat="1" applyFont="1" applyFill="1" applyBorder="1" applyAlignment="1" applyProtection="1">
      <alignment horizontal="right" vertical="center"/>
      <protection locked="0"/>
    </xf>
    <xf numFmtId="3" fontId="24" fillId="17" borderId="40" xfId="0" applyNumberFormat="1" applyFont="1" applyFill="1" applyBorder="1" applyAlignment="1" applyProtection="1">
      <alignment horizontal="right" vertical="center"/>
    </xf>
    <xf numFmtId="3" fontId="0" fillId="18" borderId="44" xfId="0" applyNumberFormat="1" applyFill="1" applyBorder="1"/>
    <xf numFmtId="3" fontId="0" fillId="14" borderId="44" xfId="0" applyNumberFormat="1" applyFill="1" applyBorder="1"/>
    <xf numFmtId="3" fontId="28" fillId="14" borderId="45" xfId="0" applyNumberFormat="1" applyFont="1" applyFill="1" applyBorder="1" applyAlignment="1" applyProtection="1">
      <alignment horizontal="right" vertical="center"/>
    </xf>
    <xf numFmtId="3" fontId="38" fillId="19" borderId="40" xfId="0" applyNumberFormat="1" applyFont="1" applyFill="1" applyBorder="1" applyAlignment="1" applyProtection="1">
      <alignment horizontal="right" vertical="center"/>
    </xf>
    <xf numFmtId="3" fontId="38" fillId="19" borderId="45" xfId="0" applyNumberFormat="1" applyFont="1" applyFill="1" applyBorder="1" applyAlignment="1" applyProtection="1">
      <alignment horizontal="right" vertical="center"/>
    </xf>
    <xf numFmtId="3" fontId="38" fillId="15" borderId="45" xfId="0" applyNumberFormat="1" applyFont="1" applyFill="1" applyBorder="1" applyAlignment="1" applyProtection="1">
      <alignment horizontal="right" vertical="center"/>
    </xf>
    <xf numFmtId="3" fontId="28" fillId="17" borderId="40" xfId="0" applyNumberFormat="1" applyFont="1" applyFill="1" applyBorder="1" applyAlignment="1" applyProtection="1">
      <alignment horizontal="right" vertical="center"/>
    </xf>
    <xf numFmtId="3" fontId="22" fillId="0" borderId="44" xfId="0" applyNumberFormat="1" applyFont="1" applyBorder="1"/>
    <xf numFmtId="3" fontId="24" fillId="14" borderId="45" xfId="0" applyNumberFormat="1" applyFont="1" applyFill="1" applyBorder="1" applyAlignment="1" applyProtection="1">
      <alignment horizontal="right" vertical="center"/>
    </xf>
    <xf numFmtId="3" fontId="24" fillId="0" borderId="40" xfId="0" applyNumberFormat="1" applyFont="1" applyBorder="1" applyAlignment="1" applyProtection="1">
      <alignment horizontal="right" vertical="center"/>
      <protection locked="0"/>
    </xf>
    <xf numFmtId="3" fontId="24" fillId="0" borderId="45" xfId="0" applyNumberFormat="1" applyFont="1" applyBorder="1" applyAlignment="1" applyProtection="1">
      <alignment horizontal="right" vertical="center"/>
    </xf>
    <xf numFmtId="3" fontId="24" fillId="0" borderId="74" xfId="0" applyNumberFormat="1" applyFont="1" applyFill="1" applyBorder="1" applyAlignment="1" applyProtection="1">
      <alignment horizontal="right" vertical="center"/>
    </xf>
    <xf numFmtId="3" fontId="24" fillId="17" borderId="74" xfId="0" applyNumberFormat="1" applyFont="1" applyFill="1" applyBorder="1" applyAlignment="1" applyProtection="1">
      <alignment horizontal="right" vertical="center"/>
    </xf>
    <xf numFmtId="3" fontId="35" fillId="19" borderId="82" xfId="0" applyNumberFormat="1" applyFont="1" applyFill="1" applyBorder="1" applyAlignment="1" applyProtection="1">
      <alignment horizontal="center" vertical="center"/>
    </xf>
    <xf numFmtId="3" fontId="35" fillId="19" borderId="83" xfId="0" applyNumberFormat="1" applyFont="1" applyFill="1" applyBorder="1" applyAlignment="1" applyProtection="1">
      <alignment horizontal="center" vertical="center"/>
    </xf>
    <xf numFmtId="3" fontId="35" fillId="19" borderId="82" xfId="0" applyNumberFormat="1" applyFont="1" applyFill="1" applyBorder="1" applyAlignment="1" applyProtection="1">
      <alignment horizontal="right" vertical="center"/>
    </xf>
    <xf numFmtId="9" fontId="25" fillId="23" borderId="39" xfId="27" applyNumberFormat="1" applyFont="1" applyFill="1" applyBorder="1" applyAlignment="1" applyProtection="1">
      <alignment horizontal="center" vertical="center"/>
    </xf>
    <xf numFmtId="9" fontId="25" fillId="23" borderId="64" xfId="27" applyNumberFormat="1" applyFont="1" applyFill="1" applyBorder="1" applyAlignment="1" applyProtection="1">
      <alignment horizontal="center" vertical="center"/>
    </xf>
    <xf numFmtId="37" fontId="38" fillId="19" borderId="54" xfId="24" applyNumberFormat="1" applyFont="1" applyFill="1" applyBorder="1" applyAlignment="1" applyProtection="1">
      <alignment vertical="center"/>
    </xf>
    <xf numFmtId="37" fontId="25" fillId="13" borderId="31" xfId="24" applyNumberFormat="1" applyFont="1" applyFill="1" applyBorder="1" applyAlignment="1" applyProtection="1">
      <alignment vertical="center"/>
      <protection locked="0"/>
    </xf>
    <xf numFmtId="37" fontId="25" fillId="0" borderId="31" xfId="24" applyNumberFormat="1" applyFont="1" applyFill="1" applyBorder="1" applyAlignment="1" applyProtection="1">
      <alignment vertical="center"/>
      <protection locked="0"/>
    </xf>
    <xf numFmtId="37" fontId="38" fillId="19" borderId="31" xfId="24" applyNumberFormat="1" applyFont="1" applyFill="1" applyBorder="1" applyAlignment="1" applyProtection="1">
      <alignment vertical="center"/>
    </xf>
    <xf numFmtId="37" fontId="43" fillId="19" borderId="60" xfId="24" applyNumberFormat="1" applyFont="1" applyFill="1" applyBorder="1" applyProtection="1"/>
    <xf numFmtId="37" fontId="25" fillId="0" borderId="31" xfId="0" applyNumberFormat="1" applyFont="1" applyFill="1" applyBorder="1" applyAlignment="1" applyProtection="1">
      <alignment horizontal="right" vertical="center"/>
      <protection locked="0"/>
    </xf>
    <xf numFmtId="37" fontId="25" fillId="0" borderId="38" xfId="24" applyNumberFormat="1" applyFont="1" applyFill="1" applyBorder="1" applyAlignment="1" applyProtection="1">
      <alignment horizontal="right" vertical="center"/>
      <protection locked="0"/>
    </xf>
    <xf numFmtId="37" fontId="35" fillId="19" borderId="54" xfId="24" applyNumberFormat="1" applyFont="1" applyFill="1" applyBorder="1" applyAlignment="1" applyProtection="1">
      <alignment vertical="center"/>
    </xf>
    <xf numFmtId="37" fontId="26" fillId="13" borderId="31" xfId="24" applyNumberFormat="1" applyFont="1" applyFill="1" applyBorder="1" applyAlignment="1" applyProtection="1">
      <alignment vertical="center"/>
      <protection locked="0"/>
    </xf>
    <xf numFmtId="37" fontId="26" fillId="0" borderId="31" xfId="24" applyNumberFormat="1" applyFont="1" applyFill="1" applyBorder="1" applyAlignment="1" applyProtection="1">
      <alignment vertical="center"/>
      <protection locked="0"/>
    </xf>
    <xf numFmtId="37" fontId="35" fillId="19" borderId="31" xfId="24" applyNumberFormat="1" applyFont="1" applyFill="1" applyBorder="1" applyAlignment="1" applyProtection="1">
      <alignment vertical="center"/>
    </xf>
    <xf numFmtId="37" fontId="26" fillId="13" borderId="32" xfId="24" applyNumberFormat="1" applyFont="1" applyFill="1" applyBorder="1" applyAlignment="1" applyProtection="1">
      <alignment vertical="center"/>
      <protection locked="0"/>
    </xf>
    <xf numFmtId="37" fontId="35" fillId="19" borderId="31" xfId="24" applyNumberFormat="1" applyFont="1" applyFill="1" applyBorder="1" applyAlignment="1" applyProtection="1">
      <alignment vertical="center"/>
      <protection locked="0"/>
    </xf>
    <xf numFmtId="37" fontId="26" fillId="0" borderId="38" xfId="24" applyNumberFormat="1" applyFont="1" applyFill="1" applyBorder="1" applyAlignment="1" applyProtection="1">
      <alignment vertical="center"/>
      <protection locked="0"/>
    </xf>
    <xf numFmtId="37" fontId="40" fillId="19" borderId="60" xfId="24" applyNumberFormat="1" applyFont="1" applyFill="1" applyBorder="1" applyProtection="1"/>
    <xf numFmtId="37" fontId="26" fillId="0" borderId="31" xfId="0" applyNumberFormat="1" applyFont="1" applyFill="1" applyBorder="1" applyAlignment="1" applyProtection="1">
      <alignment horizontal="right" vertical="center"/>
      <protection locked="0"/>
    </xf>
    <xf numFmtId="37" fontId="26" fillId="13" borderId="31" xfId="24" applyNumberFormat="1" applyFont="1" applyFill="1" applyBorder="1" applyAlignment="1" applyProtection="1">
      <alignment horizontal="right" vertical="center"/>
      <protection locked="0"/>
    </xf>
    <xf numFmtId="0" fontId="37" fillId="14" borderId="68" xfId="24" applyFont="1" applyFill="1" applyBorder="1" applyAlignment="1" applyProtection="1">
      <alignment horizontal="center" vertical="center"/>
    </xf>
    <xf numFmtId="0" fontId="32" fillId="14" borderId="40" xfId="0" applyFont="1" applyFill="1" applyBorder="1" applyAlignment="1" applyProtection="1">
      <alignment horizontal="left" vertical="center" wrapText="1"/>
    </xf>
    <xf numFmtId="37" fontId="32" fillId="14" borderId="69" xfId="0" applyNumberFormat="1" applyFont="1" applyFill="1" applyBorder="1" applyAlignment="1" applyProtection="1">
      <alignment vertical="center"/>
    </xf>
    <xf numFmtId="37" fontId="32" fillId="14" borderId="69" xfId="0" applyNumberFormat="1" applyFont="1" applyFill="1" applyBorder="1" applyAlignment="1" applyProtection="1">
      <alignment vertical="center"/>
      <protection locked="0"/>
    </xf>
    <xf numFmtId="3" fontId="32" fillId="14" borderId="40" xfId="0" applyNumberFormat="1" applyFont="1" applyFill="1" applyBorder="1" applyAlignment="1" applyProtection="1">
      <alignment vertical="center"/>
    </xf>
    <xf numFmtId="0" fontId="33" fillId="14" borderId="40" xfId="0" applyFont="1" applyFill="1" applyBorder="1" applyAlignment="1" applyProtection="1">
      <alignment horizontal="left" vertical="center" wrapText="1"/>
    </xf>
    <xf numFmtId="37" fontId="22" fillId="14" borderId="69" xfId="0" applyNumberFormat="1" applyFont="1" applyFill="1" applyBorder="1" applyAlignment="1" applyProtection="1">
      <alignment vertical="center"/>
      <protection locked="0"/>
    </xf>
    <xf numFmtId="37" fontId="32" fillId="14" borderId="69" xfId="0" applyNumberFormat="1" applyFont="1" applyFill="1" applyBorder="1" applyAlignment="1" applyProtection="1">
      <alignment horizontal="right" vertical="center"/>
      <protection locked="0"/>
    </xf>
    <xf numFmtId="0" fontId="37" fillId="14" borderId="96" xfId="24" applyFont="1" applyFill="1" applyBorder="1" applyAlignment="1" applyProtection="1">
      <alignment horizontal="center" vertical="center"/>
    </xf>
    <xf numFmtId="0" fontId="32" fillId="14" borderId="97"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0" fontId="33" fillId="14" borderId="40" xfId="0" applyFont="1" applyFill="1" applyBorder="1" applyAlignment="1" applyProtection="1">
      <alignment vertical="center" wrapText="1"/>
    </xf>
    <xf numFmtId="3" fontId="22" fillId="14" borderId="40" xfId="0" applyNumberFormat="1" applyFont="1" applyFill="1" applyBorder="1" applyAlignment="1" applyProtection="1">
      <alignment vertical="center" wrapText="1"/>
    </xf>
    <xf numFmtId="37" fontId="33" fillId="14" borderId="69" xfId="0" applyNumberFormat="1" applyFont="1" applyFill="1" applyBorder="1" applyAlignment="1" applyProtection="1">
      <alignment vertical="center"/>
      <protection locked="0"/>
    </xf>
    <xf numFmtId="37" fontId="24" fillId="0" borderId="49" xfId="0" applyNumberFormat="1" applyFont="1" applyFill="1" applyBorder="1" applyAlignment="1" applyProtection="1">
      <alignment horizontal="right" vertical="center"/>
      <protection locked="0"/>
    </xf>
    <xf numFmtId="37" fontId="24" fillId="0" borderId="49" xfId="0" applyNumberFormat="1" applyFont="1" applyBorder="1" applyAlignment="1" applyProtection="1">
      <alignment horizontal="right" vertical="center"/>
      <protection locked="0"/>
    </xf>
    <xf numFmtId="37" fontId="35" fillId="19" borderId="86" xfId="0" applyNumberFormat="1" applyFont="1" applyFill="1" applyBorder="1" applyAlignment="1" applyProtection="1">
      <alignment horizontal="right" vertical="center"/>
    </xf>
    <xf numFmtId="37" fontId="32" fillId="19" borderId="69" xfId="0" applyNumberFormat="1" applyFont="1" applyFill="1" applyBorder="1" applyAlignment="1" applyProtection="1">
      <alignment horizontal="right" vertical="center"/>
    </xf>
    <xf numFmtId="37" fontId="28" fillId="14" borderId="69" xfId="0" applyNumberFormat="1" applyFont="1" applyFill="1" applyBorder="1" applyAlignment="1" applyProtection="1">
      <alignment horizontal="right" vertical="center"/>
    </xf>
    <xf numFmtId="37" fontId="24" fillId="0" borderId="69" xfId="0" applyNumberFormat="1" applyFont="1" applyFill="1" applyBorder="1" applyAlignment="1" applyProtection="1">
      <alignment horizontal="right" vertical="center"/>
      <protection locked="0"/>
    </xf>
    <xf numFmtId="37" fontId="35" fillId="19" borderId="73" xfId="0" applyNumberFormat="1" applyFont="1" applyFill="1" applyBorder="1" applyAlignment="1" applyProtection="1">
      <alignment horizontal="right" vertical="center"/>
    </xf>
    <xf numFmtId="37" fontId="24" fillId="0" borderId="75" xfId="0" applyNumberFormat="1" applyFont="1" applyFill="1" applyBorder="1" applyAlignment="1" applyProtection="1">
      <alignment horizontal="right" vertical="center"/>
    </xf>
    <xf numFmtId="0" fontId="25" fillId="0" borderId="51"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59" xfId="24" applyNumberFormat="1" applyFont="1" applyFill="1" applyBorder="1" applyAlignment="1" applyProtection="1">
      <alignment vertical="center"/>
    </xf>
    <xf numFmtId="37" fontId="25" fillId="13" borderId="39" xfId="24" applyNumberFormat="1" applyFont="1" applyFill="1" applyBorder="1" applyAlignment="1" applyProtection="1">
      <alignment vertical="center"/>
      <protection locked="0"/>
    </xf>
    <xf numFmtId="37" fontId="25" fillId="0" borderId="39" xfId="24" applyNumberFormat="1" applyFont="1" applyFill="1" applyBorder="1" applyAlignment="1" applyProtection="1">
      <alignment vertical="center"/>
      <protection locked="0"/>
    </xf>
    <xf numFmtId="37" fontId="38" fillId="19" borderId="39" xfId="24" applyNumberFormat="1" applyFont="1" applyFill="1" applyBorder="1" applyAlignment="1" applyProtection="1">
      <alignment vertical="center"/>
    </xf>
    <xf numFmtId="37" fontId="25" fillId="0" borderId="39" xfId="0" applyNumberFormat="1" applyFont="1" applyFill="1" applyBorder="1" applyAlignment="1" applyProtection="1">
      <alignment horizontal="right" vertical="center"/>
      <protection locked="0"/>
    </xf>
    <xf numFmtId="37" fontId="25" fillId="0" borderId="62" xfId="24" applyNumberFormat="1" applyFont="1" applyFill="1" applyBorder="1" applyAlignment="1" applyProtection="1">
      <alignment horizontal="right" vertical="center"/>
      <protection locked="0"/>
    </xf>
    <xf numFmtId="37" fontId="43" fillId="19" borderId="61"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2" xfId="24" applyNumberFormat="1" applyFont="1" applyFill="1" applyBorder="1" applyAlignment="1" applyProtection="1">
      <alignment vertical="center"/>
    </xf>
    <xf numFmtId="37" fontId="25" fillId="13" borderId="51" xfId="24" applyNumberFormat="1" applyFont="1" applyFill="1" applyBorder="1" applyAlignment="1" applyProtection="1">
      <alignment vertical="center"/>
      <protection locked="0"/>
    </xf>
    <xf numFmtId="37" fontId="25" fillId="0" borderId="51" xfId="24" applyNumberFormat="1" applyFont="1" applyFill="1" applyBorder="1" applyAlignment="1" applyProtection="1">
      <alignment vertical="center"/>
      <protection locked="0"/>
    </xf>
    <xf numFmtId="37" fontId="38" fillId="19" borderId="51" xfId="24" applyNumberFormat="1" applyFont="1" applyFill="1" applyBorder="1" applyAlignment="1" applyProtection="1">
      <alignment vertical="center"/>
    </xf>
    <xf numFmtId="37" fontId="25" fillId="0" borderId="51" xfId="0" applyNumberFormat="1" applyFont="1" applyFill="1" applyBorder="1" applyAlignment="1" applyProtection="1">
      <alignment horizontal="right" vertical="center"/>
      <protection locked="0"/>
    </xf>
    <xf numFmtId="37" fontId="25" fillId="0" borderId="133" xfId="24" applyNumberFormat="1" applyFont="1" applyFill="1" applyBorder="1" applyAlignment="1" applyProtection="1">
      <alignment horizontal="right" vertical="center"/>
      <protection locked="0"/>
    </xf>
    <xf numFmtId="37" fontId="43" fillId="19" borderId="134" xfId="24" applyNumberFormat="1" applyFont="1" applyFill="1" applyBorder="1" applyProtection="1"/>
    <xf numFmtId="37" fontId="38" fillId="19" borderId="58" xfId="24" applyNumberFormat="1" applyFont="1" applyFill="1" applyBorder="1" applyAlignment="1" applyProtection="1">
      <alignment vertical="center"/>
    </xf>
    <xf numFmtId="37" fontId="25" fillId="14" borderId="34" xfId="24" applyNumberFormat="1" applyFont="1" applyFill="1" applyBorder="1" applyAlignment="1" applyProtection="1">
      <alignment vertical="center"/>
    </xf>
    <xf numFmtId="37" fontId="38" fillId="19" borderId="34" xfId="24" applyNumberFormat="1" applyFont="1" applyFill="1" applyBorder="1" applyAlignment="1" applyProtection="1">
      <alignment vertical="center"/>
    </xf>
    <xf numFmtId="37" fontId="25" fillId="23" borderId="34" xfId="24" applyNumberFormat="1" applyFont="1" applyFill="1" applyBorder="1" applyAlignment="1" applyProtection="1">
      <alignment vertical="center"/>
    </xf>
    <xf numFmtId="37" fontId="25" fillId="14" borderId="37" xfId="24" applyNumberFormat="1" applyFont="1" applyFill="1" applyBorder="1" applyAlignment="1" applyProtection="1">
      <alignment horizontal="right" vertical="center"/>
    </xf>
    <xf numFmtId="37" fontId="25" fillId="23" borderId="37" xfId="24" applyNumberFormat="1" applyFont="1" applyFill="1" applyBorder="1" applyAlignment="1" applyProtection="1">
      <alignment horizontal="left" vertical="center"/>
    </xf>
    <xf numFmtId="37" fontId="43" fillId="19" borderId="95"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58" xfId="24" applyNumberFormat="1" applyFont="1" applyFill="1" applyBorder="1" applyAlignment="1" applyProtection="1">
      <alignment vertical="center"/>
    </xf>
    <xf numFmtId="37" fontId="26" fillId="14" borderId="34" xfId="24" applyNumberFormat="1" applyFont="1" applyFill="1" applyBorder="1" applyAlignment="1" applyProtection="1">
      <alignment vertical="center"/>
    </xf>
    <xf numFmtId="37" fontId="35" fillId="19" borderId="34" xfId="24" applyNumberFormat="1" applyFont="1" applyFill="1" applyBorder="1" applyAlignment="1" applyProtection="1">
      <alignment vertical="center"/>
    </xf>
    <xf numFmtId="37" fontId="40" fillId="19" borderId="95"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69" xfId="0" applyNumberFormat="1" applyFont="1" applyFill="1" applyBorder="1" applyAlignment="1" applyProtection="1">
      <alignment horizontal="left" vertical="center"/>
    </xf>
    <xf numFmtId="0" fontId="0" fillId="0" borderId="135"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7" xfId="23" applyNumberFormat="1" applyFont="1" applyBorder="1" applyAlignment="1" applyProtection="1">
      <alignment horizontal="justify" vertical="top" wrapText="1"/>
      <protection locked="0"/>
    </xf>
    <xf numFmtId="49" fontId="0" fillId="0" borderId="17"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6"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7" xfId="0" applyFont="1" applyBorder="1" applyAlignment="1" applyProtection="1">
      <alignment horizontal="right" wrapText="1"/>
      <protection locked="0"/>
    </xf>
    <xf numFmtId="0" fontId="52" fillId="0" borderId="40" xfId="0" applyFont="1" applyFill="1" applyBorder="1" applyAlignment="1" applyProtection="1">
      <alignment vertical="center" wrapText="1"/>
    </xf>
    <xf numFmtId="168" fontId="42" fillId="19" borderId="96" xfId="0" applyNumberFormat="1" applyFont="1" applyFill="1" applyBorder="1" applyAlignment="1" applyProtection="1">
      <alignment horizontal="right" vertical="center"/>
    </xf>
    <xf numFmtId="168" fontId="42" fillId="19" borderId="97" xfId="0" applyNumberFormat="1" applyFont="1" applyFill="1" applyBorder="1" applyAlignment="1" applyProtection="1">
      <alignment horizontal="right" vertical="center"/>
    </xf>
    <xf numFmtId="168" fontId="31" fillId="0" borderId="102" xfId="0" applyNumberFormat="1" applyFont="1" applyBorder="1" applyAlignment="1" applyProtection="1">
      <alignment horizontal="center" vertical="center" wrapText="1"/>
    </xf>
    <xf numFmtId="168" fontId="31" fillId="0" borderId="103"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98" xfId="0" applyFont="1" applyFill="1" applyBorder="1" applyAlignment="1" applyProtection="1">
      <alignment horizontal="center" vertical="center" wrapText="1"/>
    </xf>
    <xf numFmtId="0" fontId="32" fillId="19" borderId="70" xfId="0" applyFont="1" applyFill="1" applyBorder="1" applyAlignment="1" applyProtection="1">
      <alignment horizontal="center" vertical="center" wrapText="1"/>
    </xf>
    <xf numFmtId="0" fontId="32" fillId="19" borderId="99" xfId="0" applyFont="1" applyFill="1" applyBorder="1" applyAlignment="1" applyProtection="1">
      <alignment horizontal="center" vertical="center" wrapText="1"/>
    </xf>
    <xf numFmtId="0" fontId="32" fillId="19" borderId="100" xfId="0" applyFont="1" applyFill="1" applyBorder="1" applyAlignment="1" applyProtection="1">
      <alignment horizontal="center" vertical="center" wrapText="1"/>
    </xf>
    <xf numFmtId="164" fontId="32" fillId="19" borderId="101" xfId="0" applyNumberFormat="1" applyFont="1" applyFill="1" applyBorder="1" applyAlignment="1" applyProtection="1">
      <alignment horizontal="center" vertical="center" wrapText="1"/>
    </xf>
    <xf numFmtId="164" fontId="32" fillId="19" borderId="72" xfId="0" applyNumberFormat="1" applyFont="1" applyFill="1" applyBorder="1" applyAlignment="1" applyProtection="1">
      <alignment horizontal="center" vertical="center" wrapText="1"/>
    </xf>
    <xf numFmtId="0" fontId="39" fillId="0" borderId="106" xfId="0" applyFont="1" applyFill="1" applyBorder="1" applyAlignment="1">
      <alignment horizontal="center" vertical="top" wrapText="1"/>
    </xf>
    <xf numFmtId="0" fontId="39" fillId="0" borderId="48" xfId="0" applyFont="1" applyFill="1" applyBorder="1" applyAlignment="1">
      <alignment horizontal="center" vertical="top"/>
    </xf>
    <xf numFmtId="0" fontId="39" fillId="0" borderId="107"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08" xfId="0" applyNumberFormat="1" applyFont="1" applyFill="1" applyBorder="1" applyAlignment="1">
      <alignment horizontal="center" vertical="center" wrapText="1"/>
    </xf>
    <xf numFmtId="0" fontId="35" fillId="19" borderId="109" xfId="0" applyFont="1" applyFill="1" applyBorder="1" applyAlignment="1">
      <alignment horizontal="center" vertical="center" wrapText="1"/>
    </xf>
    <xf numFmtId="0" fontId="35" fillId="19" borderId="110" xfId="0" applyFont="1" applyFill="1" applyBorder="1" applyAlignment="1">
      <alignment horizontal="center" vertical="center" wrapText="1"/>
    </xf>
    <xf numFmtId="0" fontId="35" fillId="19" borderId="104" xfId="0" applyFont="1" applyFill="1" applyBorder="1" applyAlignment="1">
      <alignment horizontal="center" vertical="center" wrapText="1"/>
    </xf>
    <xf numFmtId="0" fontId="35" fillId="19" borderId="105" xfId="0" applyFont="1" applyFill="1" applyBorder="1" applyAlignment="1">
      <alignment horizontal="center" vertical="center" wrapText="1"/>
    </xf>
    <xf numFmtId="41" fontId="35" fillId="19" borderId="127"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28" xfId="0" applyNumberFormat="1" applyFont="1" applyFill="1" applyBorder="1" applyAlignment="1">
      <alignment horizontal="center" vertical="center"/>
    </xf>
    <xf numFmtId="41" fontId="35" fillId="19" borderId="129" xfId="0" applyNumberFormat="1" applyFont="1" applyFill="1" applyBorder="1" applyAlignment="1">
      <alignment horizontal="center" vertical="center" wrapText="1"/>
    </xf>
    <xf numFmtId="41" fontId="35" fillId="19" borderId="130" xfId="0" applyNumberFormat="1" applyFont="1" applyFill="1" applyBorder="1" applyAlignment="1">
      <alignment horizontal="center" vertical="center" wrapText="1"/>
    </xf>
    <xf numFmtId="41" fontId="35" fillId="19" borderId="131" xfId="0" applyNumberFormat="1" applyFont="1" applyFill="1" applyBorder="1" applyAlignment="1">
      <alignment horizontal="center" vertical="center" wrapText="1"/>
    </xf>
    <xf numFmtId="0" fontId="25" fillId="0" borderId="31" xfId="24" applyFont="1" applyFill="1" applyBorder="1" applyAlignment="1" applyProtection="1">
      <alignment horizontal="left" vertical="center"/>
    </xf>
    <xf numFmtId="0" fontId="38" fillId="19" borderId="31" xfId="0" applyFont="1" applyFill="1" applyBorder="1" applyAlignment="1" applyProtection="1">
      <alignment horizontal="left" vertical="center" wrapText="1"/>
    </xf>
    <xf numFmtId="0" fontId="25" fillId="0" borderId="51" xfId="24" applyFont="1" applyFill="1" applyBorder="1" applyAlignment="1" applyProtection="1">
      <alignment horizontal="left" vertical="center"/>
    </xf>
    <xf numFmtId="0" fontId="25" fillId="0" borderId="52" xfId="24" applyFont="1" applyFill="1" applyBorder="1" applyAlignment="1" applyProtection="1">
      <alignment horizontal="left" vertical="center"/>
    </xf>
    <xf numFmtId="0" fontId="25" fillId="0" borderId="53" xfId="24" applyFont="1" applyFill="1" applyBorder="1" applyAlignment="1" applyProtection="1">
      <alignment horizontal="left" vertical="center"/>
    </xf>
    <xf numFmtId="0" fontId="25" fillId="0" borderId="31" xfId="24" applyFont="1" applyFill="1" applyBorder="1" applyAlignment="1" applyProtection="1">
      <alignment horizontal="left" vertical="center" wrapText="1"/>
    </xf>
    <xf numFmtId="0" fontId="25" fillId="0" borderId="31" xfId="0" applyFont="1" applyFill="1" applyBorder="1" applyAlignment="1" applyProtection="1">
      <alignment horizontal="left" vertical="center" wrapText="1"/>
    </xf>
    <xf numFmtId="0" fontId="28" fillId="0" borderId="56" xfId="0" applyFont="1" applyFill="1" applyBorder="1" applyAlignment="1" applyProtection="1">
      <alignment horizontal="center" wrapText="1"/>
    </xf>
    <xf numFmtId="0" fontId="25" fillId="0" borderId="51"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38" fillId="19" borderId="54" xfId="0" applyFont="1" applyFill="1" applyBorder="1" applyAlignment="1" applyProtection="1">
      <alignment horizontal="left" vertical="center" wrapText="1"/>
    </xf>
    <xf numFmtId="0" fontId="25" fillId="0" borderId="51" xfId="24" applyFont="1" applyFill="1" applyBorder="1" applyAlignment="1" applyProtection="1">
      <alignment horizontal="left" vertical="center" wrapText="1"/>
    </xf>
    <xf numFmtId="0" fontId="28" fillId="0" borderId="94"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5" xfId="24" applyFont="1" applyFill="1" applyBorder="1" applyAlignment="1" applyProtection="1">
      <alignment horizontal="right"/>
    </xf>
    <xf numFmtId="0" fontId="43" fillId="19" borderId="60"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1" xfId="24" applyFont="1" applyFill="1" applyBorder="1" applyAlignment="1" applyProtection="1">
      <alignment horizontal="left" vertical="center"/>
    </xf>
    <xf numFmtId="0" fontId="26" fillId="0" borderId="52" xfId="24" applyFont="1" applyFill="1" applyBorder="1" applyAlignment="1" applyProtection="1">
      <alignment horizontal="left" vertical="center"/>
    </xf>
    <xf numFmtId="0" fontId="26" fillId="0" borderId="53" xfId="24" applyFont="1" applyFill="1" applyBorder="1" applyAlignment="1" applyProtection="1">
      <alignment horizontal="left" vertical="center"/>
    </xf>
    <xf numFmtId="0" fontId="26" fillId="0" borderId="31" xfId="24" applyFont="1" applyFill="1" applyBorder="1" applyAlignment="1" applyProtection="1">
      <alignment horizontal="left" vertical="center"/>
    </xf>
    <xf numFmtId="0" fontId="35" fillId="19" borderId="31"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4"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1" xfId="0" applyFont="1" applyFill="1" applyBorder="1" applyAlignment="1" applyProtection="1">
      <alignment horizontal="left" vertical="center" wrapText="1"/>
    </xf>
    <xf numFmtId="0" fontId="26" fillId="0" borderId="32" xfId="0" applyFont="1" applyFill="1" applyBorder="1" applyAlignment="1" applyProtection="1">
      <alignment horizontal="left" vertical="center" wrapText="1"/>
    </xf>
    <xf numFmtId="0" fontId="26" fillId="0" borderId="51" xfId="0" applyFont="1" applyFill="1" applyBorder="1" applyAlignment="1" applyProtection="1">
      <alignment horizontal="left" vertical="center" wrapText="1"/>
    </xf>
    <xf numFmtId="0" fontId="26" fillId="0" borderId="52" xfId="0" applyFont="1" applyFill="1" applyBorder="1" applyAlignment="1" applyProtection="1">
      <alignment horizontal="left" vertical="center" wrapText="1"/>
    </xf>
    <xf numFmtId="0" fontId="26" fillId="0" borderId="53"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40" fillId="19" borderId="95" xfId="24" applyFont="1" applyFill="1" applyBorder="1" applyAlignment="1" applyProtection="1">
      <alignment horizontal="right"/>
    </xf>
    <xf numFmtId="0" fontId="40" fillId="19" borderId="60" xfId="24" applyFont="1" applyFill="1" applyBorder="1" applyAlignment="1" applyProtection="1">
      <alignment horizontal="right"/>
    </xf>
    <xf numFmtId="0" fontId="27" fillId="0" borderId="94" xfId="0" applyFont="1" applyFill="1" applyBorder="1" applyAlignment="1" applyProtection="1">
      <alignment horizontal="center" vertical="center"/>
    </xf>
    <xf numFmtId="49" fontId="35" fillId="19" borderId="118" xfId="0" applyNumberFormat="1"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6" xfId="0" applyFont="1" applyFill="1" applyBorder="1" applyAlignment="1" applyProtection="1">
      <alignment horizontal="center" vertical="center"/>
    </xf>
    <xf numFmtId="0" fontId="31" fillId="0" borderId="48" xfId="0" applyFont="1" applyFill="1" applyBorder="1" applyAlignment="1" applyProtection="1">
      <alignment horizontal="center" vertical="center"/>
    </xf>
    <xf numFmtId="0" fontId="31" fillId="0" borderId="107" xfId="0" applyFont="1" applyFill="1" applyBorder="1" applyAlignment="1" applyProtection="1">
      <alignment horizontal="center" vertical="center"/>
    </xf>
    <xf numFmtId="0" fontId="28" fillId="14" borderId="50"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28" fillId="14" borderId="67" xfId="0" applyFont="1" applyFill="1" applyBorder="1" applyAlignment="1" applyProtection="1">
      <alignment horizontal="left" vertical="center" wrapText="1"/>
    </xf>
    <xf numFmtId="0" fontId="32" fillId="19" borderId="50"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32" fillId="19" borderId="67" xfId="0" applyFont="1" applyFill="1" applyBorder="1" applyAlignment="1" applyProtection="1">
      <alignment horizontal="left" vertical="center" wrapText="1"/>
    </xf>
    <xf numFmtId="0" fontId="40" fillId="19" borderId="122" xfId="0" applyFont="1" applyFill="1" applyBorder="1" applyAlignment="1" applyProtection="1">
      <alignment horizontal="right" vertical="center" wrapText="1"/>
    </xf>
    <xf numFmtId="0" fontId="40" fillId="19" borderId="123" xfId="0" applyFont="1" applyFill="1" applyBorder="1" applyAlignment="1" applyProtection="1">
      <alignment horizontal="right" vertical="center" wrapText="1"/>
    </xf>
    <xf numFmtId="0" fontId="40" fillId="19" borderId="124" xfId="0" applyFont="1" applyFill="1" applyBorder="1" applyAlignment="1" applyProtection="1">
      <alignment horizontal="right" vertical="center" wrapText="1"/>
    </xf>
    <xf numFmtId="0" fontId="30" fillId="0" borderId="1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2" xfId="0" applyNumberFormat="1" applyFont="1" applyFill="1" applyBorder="1" applyAlignment="1" applyProtection="1">
      <alignment horizontal="center" vertical="center"/>
    </xf>
    <xf numFmtId="49" fontId="32" fillId="19" borderId="88" xfId="0" applyNumberFormat="1" applyFont="1" applyFill="1" applyBorder="1" applyAlignment="1" applyProtection="1">
      <alignment horizontal="center" vertical="center"/>
    </xf>
    <xf numFmtId="49" fontId="32" fillId="19" borderId="87"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98" xfId="0" applyNumberFormat="1" applyFont="1" applyFill="1" applyBorder="1" applyAlignment="1" applyProtection="1">
      <alignment horizontal="left" vertical="center"/>
    </xf>
    <xf numFmtId="37" fontId="32" fillId="19" borderId="101" xfId="0" applyNumberFormat="1" applyFont="1" applyFill="1" applyBorder="1" applyAlignment="1" applyProtection="1">
      <alignment horizontal="left" vertical="center"/>
    </xf>
    <xf numFmtId="37" fontId="32" fillId="19" borderId="98" xfId="0" applyNumberFormat="1" applyFont="1" applyFill="1" applyBorder="1" applyAlignment="1" applyProtection="1">
      <alignment horizontal="left" vertical="center" wrapText="1"/>
    </xf>
    <xf numFmtId="37" fontId="32" fillId="19" borderId="101" xfId="0" applyNumberFormat="1" applyFont="1" applyFill="1" applyBorder="1" applyAlignment="1" applyProtection="1">
      <alignment horizontal="left" vertical="center" wrapText="1"/>
    </xf>
    <xf numFmtId="0" fontId="46" fillId="0" borderId="15" xfId="0" applyFont="1" applyBorder="1" applyAlignment="1" applyProtection="1">
      <alignment horizontal="left"/>
    </xf>
    <xf numFmtId="37" fontId="24" fillId="0" borderId="12"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0" xfId="0" applyNumberFormat="1" applyFont="1" applyFill="1" applyBorder="1" applyAlignment="1" applyProtection="1">
      <alignment horizontal="right" vertical="center" wrapText="1"/>
      <protection locked="0"/>
    </xf>
    <xf numFmtId="0" fontId="24" fillId="0" borderId="25"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171" fontId="24" fillId="0" borderId="2" xfId="23" applyNumberFormat="1" applyFont="1" applyFill="1" applyBorder="1" applyAlignment="1" applyProtection="1">
      <alignment horizontal="right" vertical="center"/>
      <protection locked="0"/>
    </xf>
    <xf numFmtId="171" fontId="24" fillId="0" borderId="1" xfId="23" applyNumberFormat="1" applyFont="1" applyFill="1" applyBorder="1" applyAlignment="1" applyProtection="1">
      <alignment horizontal="right" vertical="center"/>
      <protection locked="0"/>
    </xf>
    <xf numFmtId="171" fontId="24" fillId="0" borderId="3"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115" xfId="0" applyNumberFormat="1" applyFont="1" applyFill="1" applyBorder="1" applyAlignment="1" applyProtection="1">
      <alignment horizontal="right" vertical="center"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 fontId="24" fillId="0" borderId="13" xfId="0" applyNumberFormat="1" applyFont="1" applyBorder="1" applyAlignment="1">
      <alignment horizontal="center"/>
    </xf>
    <xf numFmtId="0" fontId="24" fillId="0" borderId="13" xfId="0" applyFont="1" applyBorder="1" applyAlignment="1">
      <alignment horizont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5"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5"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14"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5"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26"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2" fillId="17" borderId="24"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4"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29"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0"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12" xfId="0" applyNumberFormat="1" applyFont="1" applyFill="1" applyBorder="1" applyAlignment="1" applyProtection="1">
      <alignment horizontal="right" vertical="center" wrapText="1"/>
      <protection locked="0"/>
    </xf>
    <xf numFmtId="37" fontId="24" fillId="0" borderId="113" xfId="0" applyNumberFormat="1" applyFont="1" applyFill="1" applyBorder="1" applyAlignment="1" applyProtection="1">
      <alignment horizontal="right" vertical="center" wrapText="1"/>
      <protection locked="0"/>
    </xf>
    <xf numFmtId="37" fontId="24" fillId="0" borderId="114" xfId="0" applyNumberFormat="1" applyFont="1" applyFill="1" applyBorder="1" applyAlignment="1" applyProtection="1">
      <alignment horizontal="right" vertical="center" wrapText="1"/>
      <protection locked="0"/>
    </xf>
    <xf numFmtId="0" fontId="24" fillId="0" borderId="111" xfId="0" applyFont="1" applyFill="1" applyBorder="1" applyAlignment="1" applyProtection="1">
      <alignment horizontal="left" vertical="top" wrapText="1"/>
      <protection locked="0"/>
    </xf>
    <xf numFmtId="0" fontId="24" fillId="0" borderId="24"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37" fontId="22" fillId="17" borderId="18" xfId="0" applyNumberFormat="1" applyFont="1" applyFill="1" applyBorder="1" applyAlignment="1" applyProtection="1">
      <alignment horizontal="right" vertical="center" wrapText="1"/>
      <protection locked="0"/>
    </xf>
    <xf numFmtId="37" fontId="22" fillId="17" borderId="19" xfId="0" applyNumberFormat="1" applyFont="1" applyFill="1" applyBorder="1" applyAlignment="1" applyProtection="1">
      <alignment horizontal="right" vertical="center" wrapText="1"/>
      <protection locked="0"/>
    </xf>
    <xf numFmtId="0" fontId="22" fillId="17" borderId="21" xfId="0" applyFont="1" applyFill="1" applyBorder="1" applyAlignment="1" applyProtection="1">
      <alignment horizontal="right" vertical="center" wrapText="1"/>
      <protection locked="0"/>
    </xf>
    <xf numFmtId="0" fontId="22" fillId="17" borderId="22" xfId="0" applyFont="1" applyFill="1" applyBorder="1" applyAlignment="1" applyProtection="1">
      <alignment horizontal="right" vertical="center" wrapText="1"/>
      <protection locked="0"/>
    </xf>
    <xf numFmtId="0" fontId="22" fillId="17" borderId="23" xfId="0" applyFont="1" applyFill="1" applyBorder="1" applyAlignment="1" applyProtection="1">
      <alignment horizontal="right" vertical="center" wrapText="1"/>
      <protection locked="0"/>
    </xf>
    <xf numFmtId="169" fontId="22" fillId="17" borderId="18" xfId="0" applyNumberFormat="1" applyFont="1" applyFill="1" applyBorder="1" applyAlignment="1" applyProtection="1">
      <alignment horizontal="center" vertical="center"/>
      <protection locked="0"/>
    </xf>
    <xf numFmtId="37" fontId="22" fillId="17" borderId="18" xfId="23" applyNumberFormat="1" applyFont="1" applyFill="1" applyBorder="1" applyAlignment="1" applyProtection="1">
      <alignment horizontal="right" vertical="center"/>
      <protection locked="0"/>
    </xf>
    <xf numFmtId="0" fontId="31" fillId="0" borderId="14"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363034.63349999994</c:v>
                </c:pt>
                <c:pt idx="1">
                  <c:v>4596308.8244000003</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88568192"/>
        <c:axId val="88569728"/>
      </c:barChart>
      <c:catAx>
        <c:axId val="8856819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8569728"/>
        <c:crosses val="autoZero"/>
        <c:auto val="1"/>
        <c:lblAlgn val="ctr"/>
        <c:lblOffset val="100"/>
        <c:noMultiLvlLbl val="0"/>
      </c:catAx>
      <c:valAx>
        <c:axId val="88569728"/>
        <c:scaling>
          <c:orientation val="minMax"/>
        </c:scaling>
        <c:delete val="1"/>
        <c:axPos val="l"/>
        <c:majorGridlines/>
        <c:numFmt formatCode="#,##0" sourceLinked="1"/>
        <c:majorTickMark val="out"/>
        <c:minorTickMark val="none"/>
        <c:tickLblPos val="nextTo"/>
        <c:crossAx val="8856819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5558944.1174999997</c:v>
                </c:pt>
                <c:pt idx="1">
                  <c:v>0</c:v>
                </c:pt>
                <c:pt idx="2">
                  <c:v>0</c:v>
                </c:pt>
                <c:pt idx="3">
                  <c:v>0</c:v>
                </c:pt>
                <c:pt idx="4">
                  <c:v>0</c:v>
                </c:pt>
                <c:pt idx="5">
                  <c:v>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88953984"/>
        <c:axId val="88955520"/>
        <c:axId val="0"/>
      </c:bar3DChart>
      <c:catAx>
        <c:axId val="88953984"/>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88955520"/>
        <c:crosses val="autoZero"/>
        <c:auto val="1"/>
        <c:lblAlgn val="ctr"/>
        <c:lblOffset val="100"/>
        <c:noMultiLvlLbl val="0"/>
      </c:catAx>
      <c:valAx>
        <c:axId val="88955520"/>
        <c:scaling>
          <c:orientation val="minMax"/>
        </c:scaling>
        <c:delete val="0"/>
        <c:axPos val="b"/>
        <c:majorGridlines/>
        <c:numFmt formatCode="_(* #,##0_);_(* \(#,##0\);_(* &quot;-&quot;_);_(@_)" sourceLinked="1"/>
        <c:majorTickMark val="none"/>
        <c:minorTickMark val="none"/>
        <c:tickLblPos val="nextTo"/>
        <c:crossAx val="88953984"/>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extLst>
            <c:ext xmlns:c16="http://schemas.microsoft.com/office/drawing/2014/chart" uri="{C3380CC4-5D6E-409C-BE32-E72D297353CC}">
              <c16:uniqueId val="{00000004-F678-4D53-9F9C-C4381FFD6D44}"/>
            </c:ext>
          </c:extLst>
        </c:ser>
        <c:dLbls>
          <c:showLegendKey val="0"/>
          <c:showVal val="0"/>
          <c:showCatName val="0"/>
          <c:showSerName val="0"/>
          <c:showPercent val="0"/>
          <c:showBubbleSize val="0"/>
        </c:dLbls>
        <c:gapWidth val="55"/>
        <c:gapDepth val="55"/>
        <c:shape val="cylinder"/>
        <c:axId val="88978944"/>
        <c:axId val="88980480"/>
        <c:axId val="0"/>
      </c:bar3DChart>
      <c:catAx>
        <c:axId val="88978944"/>
        <c:scaling>
          <c:orientation val="minMax"/>
        </c:scaling>
        <c:delete val="1"/>
        <c:axPos val="l"/>
        <c:numFmt formatCode="General" sourceLinked="1"/>
        <c:majorTickMark val="none"/>
        <c:minorTickMark val="none"/>
        <c:tickLblPos val="nextTo"/>
        <c:crossAx val="88980480"/>
        <c:crosses val="autoZero"/>
        <c:auto val="1"/>
        <c:lblAlgn val="ctr"/>
        <c:lblOffset val="100"/>
        <c:noMultiLvlLbl val="0"/>
      </c:catAx>
      <c:valAx>
        <c:axId val="88980480"/>
        <c:scaling>
          <c:orientation val="minMax"/>
        </c:scaling>
        <c:delete val="0"/>
        <c:axPos val="b"/>
        <c:majorGridlines/>
        <c:numFmt formatCode="General" sourceLinked="1"/>
        <c:majorTickMark val="none"/>
        <c:minorTickMark val="none"/>
        <c:tickLblPos val="nextTo"/>
        <c:crossAx val="8897894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5558944.1174999997</c:v>
                </c:pt>
                <c:pt idx="1">
                  <c:v>0</c:v>
                </c:pt>
                <c:pt idx="2">
                  <c:v>0</c:v>
                </c:pt>
                <c:pt idx="3">
                  <c:v>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90457600"/>
        <c:axId val="90459136"/>
      </c:barChart>
      <c:catAx>
        <c:axId val="904576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90459136"/>
        <c:crosses val="autoZero"/>
        <c:auto val="1"/>
        <c:lblAlgn val="ctr"/>
        <c:lblOffset val="100"/>
        <c:noMultiLvlLbl val="0"/>
      </c:catAx>
      <c:valAx>
        <c:axId val="90459136"/>
        <c:scaling>
          <c:orientation val="minMax"/>
        </c:scaling>
        <c:delete val="1"/>
        <c:axPos val="l"/>
        <c:majorGridlines/>
        <c:numFmt formatCode="#,##0" sourceLinked="1"/>
        <c:majorTickMark val="out"/>
        <c:minorTickMark val="none"/>
        <c:tickLblPos val="nextTo"/>
        <c:crossAx val="9045760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opLeftCell="A82" zoomScale="110" zoomScaleNormal="110" workbookViewId="0">
      <selection activeCell="C117" sqref="C117"/>
    </sheetView>
  </sheetViews>
  <sheetFormatPr baseColWidth="10" defaultColWidth="0" defaultRowHeight="36.75" customHeight="1"/>
  <cols>
    <col min="1" max="1" width="7.5703125" style="43" customWidth="1"/>
    <col min="2" max="2" width="78.285156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1151</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931</v>
      </c>
      <c r="B8" s="263" t="s">
        <v>932</v>
      </c>
      <c r="C8" s="272"/>
      <c r="D8" s="204"/>
    </row>
    <row r="9" spans="1:4" s="189" customFormat="1" ht="25.5" customHeight="1">
      <c r="A9" s="317">
        <v>1.2</v>
      </c>
      <c r="B9" s="318" t="s">
        <v>107</v>
      </c>
      <c r="C9" s="319">
        <f>SUM(C10:C12)</f>
        <v>0</v>
      </c>
      <c r="D9" s="188"/>
    </row>
    <row r="10" spans="1:4" s="205" customFormat="1" ht="25.5" customHeight="1">
      <c r="A10" s="262" t="s">
        <v>933</v>
      </c>
      <c r="B10" s="263" t="s">
        <v>934</v>
      </c>
      <c r="C10" s="272"/>
      <c r="D10" s="204"/>
    </row>
    <row r="11" spans="1:4" s="205" customFormat="1" ht="25.5" customHeight="1">
      <c r="A11" s="262" t="s">
        <v>935</v>
      </c>
      <c r="B11" s="263" t="s">
        <v>936</v>
      </c>
      <c r="C11" s="272"/>
      <c r="D11" s="204"/>
    </row>
    <row r="12" spans="1:4" s="205" customFormat="1" ht="25.5" customHeight="1">
      <c r="A12" s="262" t="s">
        <v>937</v>
      </c>
      <c r="B12" s="263" t="s">
        <v>938</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939</v>
      </c>
      <c r="B18" s="263" t="s">
        <v>940</v>
      </c>
      <c r="C18" s="272"/>
      <c r="D18" s="204"/>
    </row>
    <row r="19" spans="1:4" s="205" customFormat="1" ht="25.5" customHeight="1">
      <c r="A19" s="262" t="s">
        <v>941</v>
      </c>
      <c r="B19" s="264" t="s">
        <v>942</v>
      </c>
      <c r="C19" s="272"/>
      <c r="D19" s="204"/>
    </row>
    <row r="20" spans="1:4" s="205" customFormat="1" ht="25.5" customHeight="1">
      <c r="A20" s="262" t="s">
        <v>943</v>
      </c>
      <c r="B20" s="263" t="s">
        <v>944</v>
      </c>
      <c r="C20" s="272"/>
      <c r="D20" s="204"/>
    </row>
    <row r="21" spans="1:4" s="205" customFormat="1" ht="25.5" customHeight="1">
      <c r="A21" s="262" t="s">
        <v>945</v>
      </c>
      <c r="B21" s="263" t="s">
        <v>946</v>
      </c>
      <c r="C21" s="272"/>
      <c r="D21" s="204"/>
    </row>
    <row r="22" spans="1:4" s="205" customFormat="1" ht="25.5" customHeight="1">
      <c r="A22" s="262" t="s">
        <v>947</v>
      </c>
      <c r="B22" s="263" t="s">
        <v>948</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949</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1017</v>
      </c>
      <c r="C33" s="320"/>
      <c r="D33" s="192"/>
    </row>
    <row r="34" spans="1:4" s="138" customFormat="1" ht="25.5" customHeight="1">
      <c r="A34" s="217">
        <v>4</v>
      </c>
      <c r="B34" s="221" t="s">
        <v>118</v>
      </c>
      <c r="C34" s="270">
        <f>SUM(C35+C39+C54+C55+C60)</f>
        <v>0</v>
      </c>
      <c r="D34" s="137"/>
    </row>
    <row r="35" spans="1:4" s="195" customFormat="1" ht="33.6" customHeight="1">
      <c r="A35" s="317">
        <v>4.0999999999999996</v>
      </c>
      <c r="B35" s="78" t="s">
        <v>119</v>
      </c>
      <c r="C35" s="319">
        <f>SUM(C36:C37)</f>
        <v>0</v>
      </c>
      <c r="D35" s="194"/>
    </row>
    <row r="36" spans="1:4" s="207" customFormat="1" ht="25.5" customHeight="1">
      <c r="A36" s="262" t="s">
        <v>950</v>
      </c>
      <c r="B36" s="263" t="s">
        <v>951</v>
      </c>
      <c r="C36" s="272"/>
      <c r="D36" s="206"/>
    </row>
    <row r="37" spans="1:4" s="207" customFormat="1" ht="35.25" customHeight="1">
      <c r="A37" s="262" t="s">
        <v>952</v>
      </c>
      <c r="B37" s="263" t="s">
        <v>953</v>
      </c>
      <c r="C37" s="272"/>
      <c r="D37" s="206"/>
    </row>
    <row r="38" spans="1:4" s="197" customFormat="1" ht="25.5" customHeight="1">
      <c r="A38" s="317">
        <v>4.2</v>
      </c>
      <c r="B38" s="318" t="s">
        <v>918</v>
      </c>
      <c r="C38" s="271"/>
      <c r="D38" s="196"/>
    </row>
    <row r="39" spans="1:4" s="201" customFormat="1" ht="25.5" customHeight="1">
      <c r="A39" s="325">
        <v>4.3</v>
      </c>
      <c r="B39" s="326" t="s">
        <v>121</v>
      </c>
      <c r="C39" s="327">
        <f>SUM(C40:C53)</f>
        <v>0</v>
      </c>
      <c r="D39" s="200"/>
    </row>
    <row r="40" spans="1:4" s="199" customFormat="1" ht="16.149999999999999" customHeight="1">
      <c r="A40" s="265" t="s">
        <v>954</v>
      </c>
      <c r="B40" s="266" t="s">
        <v>955</v>
      </c>
      <c r="C40" s="277"/>
      <c r="D40" s="198"/>
    </row>
    <row r="41" spans="1:4" s="79" customFormat="1" ht="19.149999999999999" customHeight="1">
      <c r="A41" s="262" t="s">
        <v>956</v>
      </c>
      <c r="B41" s="263" t="s">
        <v>957</v>
      </c>
      <c r="C41" s="272"/>
      <c r="D41" s="133"/>
    </row>
    <row r="42" spans="1:4" s="75" customFormat="1" ht="16.899999999999999" customHeight="1">
      <c r="A42" s="262" t="s">
        <v>958</v>
      </c>
      <c r="B42" s="263" t="s">
        <v>959</v>
      </c>
      <c r="C42" s="272"/>
      <c r="D42" s="129"/>
    </row>
    <row r="43" spans="1:4" s="185" customFormat="1" ht="18.600000000000001" customHeight="1">
      <c r="A43" s="262" t="s">
        <v>960</v>
      </c>
      <c r="B43" s="263" t="s">
        <v>961</v>
      </c>
      <c r="C43" s="272"/>
      <c r="D43" s="184"/>
    </row>
    <row r="44" spans="1:4" s="79" customFormat="1" ht="18" customHeight="1">
      <c r="A44" s="262" t="s">
        <v>962</v>
      </c>
      <c r="B44" s="263" t="s">
        <v>963</v>
      </c>
      <c r="C44" s="272"/>
      <c r="D44" s="133"/>
    </row>
    <row r="45" spans="1:4" s="79" customFormat="1" ht="21.6" customHeight="1">
      <c r="A45" s="262" t="s">
        <v>964</v>
      </c>
      <c r="B45" s="263" t="s">
        <v>965</v>
      </c>
      <c r="C45" s="272"/>
      <c r="D45" s="133"/>
    </row>
    <row r="46" spans="1:4" s="79" customFormat="1" ht="21.6" customHeight="1">
      <c r="A46" s="262" t="s">
        <v>966</v>
      </c>
      <c r="B46" s="263" t="s">
        <v>967</v>
      </c>
      <c r="C46" s="272"/>
      <c r="D46" s="133"/>
    </row>
    <row r="47" spans="1:4" s="79" customFormat="1" ht="20.45" customHeight="1">
      <c r="A47" s="262" t="s">
        <v>968</v>
      </c>
      <c r="B47" s="263" t="s">
        <v>969</v>
      </c>
      <c r="C47" s="272"/>
      <c r="D47" s="133"/>
    </row>
    <row r="48" spans="1:4" s="79" customFormat="1" ht="21.6" customHeight="1">
      <c r="A48" s="262" t="s">
        <v>970</v>
      </c>
      <c r="B48" s="263" t="s">
        <v>971</v>
      </c>
      <c r="C48" s="272"/>
      <c r="D48" s="133"/>
    </row>
    <row r="49" spans="1:4" s="79" customFormat="1" ht="28.5" customHeight="1">
      <c r="A49" s="262" t="s">
        <v>972</v>
      </c>
      <c r="B49" s="263" t="s">
        <v>973</v>
      </c>
      <c r="C49" s="272"/>
      <c r="D49" s="133"/>
    </row>
    <row r="50" spans="1:4" s="79" customFormat="1" ht="17.45" customHeight="1">
      <c r="A50" s="262" t="s">
        <v>974</v>
      </c>
      <c r="B50" s="263" t="s">
        <v>975</v>
      </c>
      <c r="C50" s="272"/>
      <c r="D50" s="133"/>
    </row>
    <row r="51" spans="1:4" s="79" customFormat="1" ht="19.149999999999999" customHeight="1">
      <c r="A51" s="262" t="s">
        <v>976</v>
      </c>
      <c r="B51" s="263" t="s">
        <v>977</v>
      </c>
      <c r="C51" s="272"/>
      <c r="D51" s="133"/>
    </row>
    <row r="52" spans="1:4" s="79" customFormat="1" ht="16.149999999999999" customHeight="1">
      <c r="A52" s="262" t="s">
        <v>978</v>
      </c>
      <c r="B52" s="263" t="s">
        <v>979</v>
      </c>
      <c r="C52" s="272"/>
      <c r="D52" s="133"/>
    </row>
    <row r="53" spans="1:4" s="75" customFormat="1" ht="21.6" customHeight="1">
      <c r="A53" s="262" t="s">
        <v>980</v>
      </c>
      <c r="B53" s="263" t="s">
        <v>981</v>
      </c>
      <c r="C53" s="272"/>
      <c r="D53" s="129"/>
    </row>
    <row r="54" spans="1:4" s="187" customFormat="1" ht="26.45" customHeight="1">
      <c r="A54" s="317">
        <v>4.4000000000000004</v>
      </c>
      <c r="B54" s="78" t="s">
        <v>122</v>
      </c>
      <c r="C54" s="320"/>
      <c r="D54" s="186"/>
    </row>
    <row r="55" spans="1:4" s="79" customFormat="1" ht="24" customHeight="1">
      <c r="A55" s="317">
        <v>4.5</v>
      </c>
      <c r="B55" s="318" t="s">
        <v>1018</v>
      </c>
      <c r="C55" s="319">
        <f>SUM(C56:C59)</f>
        <v>0</v>
      </c>
      <c r="D55" s="133"/>
    </row>
    <row r="56" spans="1:4" s="79" customFormat="1" ht="21" customHeight="1">
      <c r="A56" s="262" t="s">
        <v>982</v>
      </c>
      <c r="B56" s="263" t="s">
        <v>940</v>
      </c>
      <c r="C56" s="272"/>
      <c r="D56" s="133"/>
    </row>
    <row r="57" spans="1:4" s="79" customFormat="1" ht="20.45" customHeight="1">
      <c r="A57" s="262" t="s">
        <v>983</v>
      </c>
      <c r="B57" s="263" t="s">
        <v>942</v>
      </c>
      <c r="C57" s="272"/>
      <c r="D57" s="133"/>
    </row>
    <row r="58" spans="1:4" s="79" customFormat="1" ht="19.899999999999999" customHeight="1">
      <c r="A58" s="262" t="s">
        <v>984</v>
      </c>
      <c r="B58" s="263" t="s">
        <v>944</v>
      </c>
      <c r="C58" s="272"/>
      <c r="D58" s="133"/>
    </row>
    <row r="59" spans="1:4" s="79" customFormat="1" ht="19.149999999999999" customHeight="1">
      <c r="A59" s="262" t="s">
        <v>985</v>
      </c>
      <c r="B59" s="263" t="s">
        <v>946</v>
      </c>
      <c r="C59" s="272"/>
      <c r="D59" s="133"/>
    </row>
    <row r="60" spans="1:4" s="79" customFormat="1" ht="30.6" customHeight="1">
      <c r="A60" s="317">
        <v>4.9000000000000004</v>
      </c>
      <c r="B60" s="318" t="s">
        <v>919</v>
      </c>
      <c r="C60" s="320"/>
      <c r="D60" s="133"/>
    </row>
    <row r="61" spans="1:4" s="79" customFormat="1" ht="26.45" customHeight="1">
      <c r="A61" s="217">
        <v>5</v>
      </c>
      <c r="B61" s="219" t="s">
        <v>19</v>
      </c>
      <c r="C61" s="270">
        <f>SUM(C62+C67)</f>
        <v>0</v>
      </c>
      <c r="D61" s="133"/>
    </row>
    <row r="62" spans="1:4" s="195" customFormat="1" ht="25.9" customHeight="1">
      <c r="A62" s="317">
        <v>5.0999999999999996</v>
      </c>
      <c r="B62" s="78" t="s">
        <v>19</v>
      </c>
      <c r="C62" s="319">
        <f>SUM(C63:C65)</f>
        <v>0</v>
      </c>
      <c r="D62" s="194"/>
    </row>
    <row r="63" spans="1:4" s="79" customFormat="1" ht="24.6" customHeight="1">
      <c r="A63" s="262" t="s">
        <v>986</v>
      </c>
      <c r="B63" s="263" t="s">
        <v>987</v>
      </c>
      <c r="C63" s="272"/>
      <c r="D63" s="133"/>
    </row>
    <row r="64" spans="1:4" s="79" customFormat="1" ht="18.600000000000001" customHeight="1">
      <c r="A64" s="262" t="s">
        <v>988</v>
      </c>
      <c r="B64" s="263" t="s">
        <v>989</v>
      </c>
      <c r="C64" s="272"/>
      <c r="D64" s="133"/>
    </row>
    <row r="65" spans="1:4" s="79" customFormat="1" ht="21" customHeight="1">
      <c r="A65" s="262" t="s">
        <v>990</v>
      </c>
      <c r="B65" s="263" t="s">
        <v>991</v>
      </c>
      <c r="C65" s="272"/>
      <c r="D65" s="133"/>
    </row>
    <row r="66" spans="1:4" s="195" customFormat="1" ht="23.45" customHeight="1">
      <c r="A66" s="317">
        <v>5.2</v>
      </c>
      <c r="B66" s="78" t="s">
        <v>920</v>
      </c>
      <c r="C66" s="271"/>
      <c r="D66" s="194"/>
    </row>
    <row r="67" spans="1:4" s="195" customFormat="1" ht="37.9" customHeight="1">
      <c r="A67" s="317">
        <v>5.9</v>
      </c>
      <c r="B67" s="78" t="s">
        <v>1026</v>
      </c>
      <c r="C67" s="320"/>
      <c r="D67" s="194"/>
    </row>
    <row r="68" spans="1:4" s="79" customFormat="1" ht="29.45" customHeight="1">
      <c r="A68" s="217">
        <v>6</v>
      </c>
      <c r="B68" s="219" t="s">
        <v>20</v>
      </c>
      <c r="C68" s="270">
        <f>SUM(C69+C77+C78+C79)</f>
        <v>363034.63349999994</v>
      </c>
      <c r="D68" s="133"/>
    </row>
    <row r="69" spans="1:4" s="195" customFormat="1" ht="18.600000000000001" customHeight="1">
      <c r="A69" s="317">
        <v>6.1</v>
      </c>
      <c r="B69" s="78" t="s">
        <v>921</v>
      </c>
      <c r="C69" s="319">
        <f>SUM(C70:C76)</f>
        <v>363034.63349999994</v>
      </c>
      <c r="D69" s="194"/>
    </row>
    <row r="70" spans="1:4" s="79" customFormat="1" ht="20.25" customHeight="1">
      <c r="A70" s="262" t="s">
        <v>992</v>
      </c>
      <c r="B70" s="263" t="s">
        <v>993</v>
      </c>
      <c r="C70" s="272"/>
      <c r="D70" s="133"/>
    </row>
    <row r="71" spans="1:4" s="79" customFormat="1" ht="19.899999999999999" customHeight="1">
      <c r="A71" s="262" t="s">
        <v>994</v>
      </c>
      <c r="B71" s="263" t="s">
        <v>942</v>
      </c>
      <c r="C71" s="272"/>
      <c r="D71" s="133"/>
    </row>
    <row r="72" spans="1:4" s="79" customFormat="1" ht="22.15" customHeight="1">
      <c r="A72" s="262" t="s">
        <v>995</v>
      </c>
      <c r="B72" s="263" t="s">
        <v>123</v>
      </c>
      <c r="C72" s="272"/>
      <c r="D72" s="133"/>
    </row>
    <row r="73" spans="1:4" s="79" customFormat="1" ht="19.899999999999999" customHeight="1">
      <c r="A73" s="262" t="s">
        <v>996</v>
      </c>
      <c r="B73" s="263" t="s">
        <v>997</v>
      </c>
      <c r="C73" s="272"/>
      <c r="D73" s="133"/>
    </row>
    <row r="74" spans="1:4" s="79" customFormat="1" ht="22.15" customHeight="1">
      <c r="A74" s="262" t="s">
        <v>998</v>
      </c>
      <c r="B74" s="263" t="s">
        <v>999</v>
      </c>
      <c r="C74" s="272"/>
      <c r="D74" s="133"/>
    </row>
    <row r="75" spans="1:4" s="79" customFormat="1" ht="22.15" customHeight="1">
      <c r="A75" s="262" t="s">
        <v>1000</v>
      </c>
      <c r="B75" s="263" t="s">
        <v>1001</v>
      </c>
      <c r="C75" s="272"/>
      <c r="D75" s="133"/>
    </row>
    <row r="76" spans="1:4" s="79" customFormat="1" ht="23.45" customHeight="1">
      <c r="A76" s="262" t="s">
        <v>1002</v>
      </c>
      <c r="B76" s="263" t="s">
        <v>1003</v>
      </c>
      <c r="C76" s="272">
        <f>350758.1*1.035</f>
        <v>363034.63349999994</v>
      </c>
      <c r="D76" s="133"/>
    </row>
    <row r="77" spans="1:4" s="195" customFormat="1" ht="21" customHeight="1">
      <c r="A77" s="317">
        <v>6.2</v>
      </c>
      <c r="B77" s="78" t="s">
        <v>1004</v>
      </c>
      <c r="C77" s="320"/>
      <c r="D77" s="194"/>
    </row>
    <row r="78" spans="1:4" s="195" customFormat="1" ht="24.6" customHeight="1">
      <c r="A78" s="317">
        <v>6.3</v>
      </c>
      <c r="B78" s="328" t="s">
        <v>1005</v>
      </c>
      <c r="C78" s="323"/>
      <c r="D78" s="194"/>
    </row>
    <row r="79" spans="1:4" s="195" customFormat="1" ht="24.6" customHeight="1">
      <c r="A79" s="317">
        <v>6.9</v>
      </c>
      <c r="B79" s="328" t="s">
        <v>1027</v>
      </c>
      <c r="C79" s="323"/>
      <c r="D79" s="194"/>
    </row>
    <row r="80" spans="1:4" s="80" customFormat="1" ht="25.5" customHeight="1">
      <c r="A80" s="217">
        <v>7</v>
      </c>
      <c r="B80" s="219" t="s">
        <v>922</v>
      </c>
      <c r="C80" s="270">
        <f>SUM(C81:C89)</f>
        <v>0</v>
      </c>
      <c r="D80" s="134"/>
    </row>
    <row r="81" spans="1:4" s="80" customFormat="1" ht="36.75" customHeight="1">
      <c r="A81" s="317">
        <v>7.1</v>
      </c>
      <c r="B81" s="329" t="s">
        <v>1104</v>
      </c>
      <c r="C81" s="323"/>
      <c r="D81" s="134"/>
    </row>
    <row r="82" spans="1:4" s="80" customFormat="1" ht="36.75" customHeight="1">
      <c r="A82" s="317">
        <v>7.2</v>
      </c>
      <c r="B82" s="329" t="s">
        <v>923</v>
      </c>
      <c r="C82" s="323"/>
      <c r="D82" s="134"/>
    </row>
    <row r="83" spans="1:4" s="80" customFormat="1" ht="36.75" customHeight="1">
      <c r="A83" s="317">
        <v>7.3</v>
      </c>
      <c r="B83" s="329" t="s">
        <v>924</v>
      </c>
      <c r="C83" s="323"/>
      <c r="D83" s="134"/>
    </row>
    <row r="84" spans="1:4" s="80" customFormat="1" ht="47.45" customHeight="1">
      <c r="A84" s="317">
        <v>7.4</v>
      </c>
      <c r="B84" s="329" t="s">
        <v>925</v>
      </c>
      <c r="C84" s="323"/>
      <c r="D84" s="134"/>
    </row>
    <row r="85" spans="1:4" s="80" customFormat="1" ht="50.45" customHeight="1">
      <c r="A85" s="317">
        <v>7.5</v>
      </c>
      <c r="B85" s="329" t="s">
        <v>926</v>
      </c>
      <c r="C85" s="323"/>
      <c r="D85" s="134"/>
    </row>
    <row r="86" spans="1:4" s="80" customFormat="1" ht="49.9" customHeight="1">
      <c r="A86" s="317">
        <v>7.6</v>
      </c>
      <c r="B86" s="329" t="s">
        <v>927</v>
      </c>
      <c r="C86" s="323"/>
      <c r="D86" s="134"/>
    </row>
    <row r="87" spans="1:4" s="80" customFormat="1" ht="43.9" customHeight="1">
      <c r="A87" s="317">
        <v>7.7</v>
      </c>
      <c r="B87" s="329" t="s">
        <v>928</v>
      </c>
      <c r="C87" s="323"/>
      <c r="D87" s="134"/>
    </row>
    <row r="88" spans="1:4" s="80" customFormat="1" ht="39.6" customHeight="1">
      <c r="A88" s="317">
        <v>7.8</v>
      </c>
      <c r="B88" s="329" t="s">
        <v>929</v>
      </c>
      <c r="C88" s="323"/>
      <c r="D88" s="134"/>
    </row>
    <row r="89" spans="1:4" s="80" customFormat="1" ht="33.6" customHeight="1">
      <c r="A89" s="317">
        <v>7.9</v>
      </c>
      <c r="B89" s="329" t="s">
        <v>29</v>
      </c>
      <c r="C89" s="323"/>
      <c r="D89" s="134"/>
    </row>
    <row r="90" spans="1:4" s="79" customFormat="1" ht="37.9" customHeight="1">
      <c r="A90" s="217">
        <v>8</v>
      </c>
      <c r="B90" s="222" t="s">
        <v>930</v>
      </c>
      <c r="C90" s="270">
        <f>SUM(C91+C94+C99+C100+C101)</f>
        <v>1170755</v>
      </c>
      <c r="D90" s="133"/>
    </row>
    <row r="91" spans="1:4" s="195" customFormat="1" ht="25.5" customHeight="1">
      <c r="A91" s="317">
        <v>8.1</v>
      </c>
      <c r="B91" s="78" t="s">
        <v>124</v>
      </c>
      <c r="C91" s="319">
        <f>SUM(C92:C93)</f>
        <v>1170755</v>
      </c>
      <c r="D91" s="194"/>
    </row>
    <row r="92" spans="1:4" s="76" customFormat="1" ht="25.5" customHeight="1">
      <c r="A92" s="262" t="s">
        <v>848</v>
      </c>
      <c r="B92" s="409" t="s">
        <v>125</v>
      </c>
      <c r="C92" s="273"/>
      <c r="D92" s="131"/>
    </row>
    <row r="93" spans="1:4" s="76" customFormat="1" ht="25.5" customHeight="1">
      <c r="A93" s="262" t="s">
        <v>1006</v>
      </c>
      <c r="B93" s="409" t="s">
        <v>126</v>
      </c>
      <c r="C93" s="273">
        <v>1170755</v>
      </c>
      <c r="D93" s="131"/>
    </row>
    <row r="94" spans="1:4" s="195" customFormat="1" ht="25.5" customHeight="1">
      <c r="A94" s="317">
        <v>8.1999999999999993</v>
      </c>
      <c r="B94" s="78" t="s">
        <v>127</v>
      </c>
      <c r="C94" s="319">
        <f>SUM(C95:C98)</f>
        <v>0</v>
      </c>
      <c r="D94" s="194"/>
    </row>
    <row r="95" spans="1:4" s="76" customFormat="1" ht="25.5" customHeight="1">
      <c r="A95" s="262" t="s">
        <v>849</v>
      </c>
      <c r="B95" s="409" t="s">
        <v>128</v>
      </c>
      <c r="C95" s="273"/>
      <c r="D95" s="131"/>
    </row>
    <row r="96" spans="1:4" s="76" customFormat="1" ht="25.5" customHeight="1">
      <c r="A96" s="262" t="s">
        <v>1007</v>
      </c>
      <c r="B96" s="409" t="s">
        <v>129</v>
      </c>
      <c r="C96" s="273"/>
      <c r="D96" s="131"/>
    </row>
    <row r="97" spans="1:4" s="76" customFormat="1" ht="25.5" customHeight="1">
      <c r="A97" s="262" t="s">
        <v>1008</v>
      </c>
      <c r="B97" s="409" t="s">
        <v>130</v>
      </c>
      <c r="C97" s="273"/>
      <c r="D97" s="131"/>
    </row>
    <row r="98" spans="1:4" s="76" customFormat="1" ht="25.5" customHeight="1">
      <c r="A98" s="262" t="s">
        <v>1009</v>
      </c>
      <c r="B98" s="409" t="s">
        <v>131</v>
      </c>
      <c r="C98" s="273"/>
      <c r="D98" s="131"/>
    </row>
    <row r="99" spans="1:4" s="195" customFormat="1" ht="25.5" customHeight="1">
      <c r="A99" s="317">
        <v>8.3000000000000007</v>
      </c>
      <c r="B99" s="78" t="s">
        <v>132</v>
      </c>
      <c r="C99" s="320"/>
      <c r="D99" s="194"/>
    </row>
    <row r="100" spans="1:4" s="195" customFormat="1" ht="25.5" customHeight="1">
      <c r="A100" s="317">
        <v>8.4</v>
      </c>
      <c r="B100" s="78" t="s">
        <v>1010</v>
      </c>
      <c r="C100" s="320"/>
      <c r="D100" s="194"/>
    </row>
    <row r="101" spans="1:4" s="195" customFormat="1" ht="25.5" customHeight="1">
      <c r="A101" s="317">
        <v>8.5</v>
      </c>
      <c r="B101" s="78" t="s">
        <v>1011</v>
      </c>
      <c r="C101" s="320"/>
      <c r="D101" s="194"/>
    </row>
    <row r="102" spans="1:4" s="81" customFormat="1" ht="33.6" customHeight="1">
      <c r="A102" s="217">
        <v>9</v>
      </c>
      <c r="B102" s="222" t="s">
        <v>1012</v>
      </c>
      <c r="C102" s="270">
        <f>SUM(C103+C105+C107+C109)</f>
        <v>3425553.8243999998</v>
      </c>
      <c r="D102" s="135"/>
    </row>
    <row r="103" spans="1:4" s="203" customFormat="1" ht="23.45" customHeight="1">
      <c r="A103" s="317">
        <v>9.1</v>
      </c>
      <c r="B103" s="78" t="s">
        <v>1013</v>
      </c>
      <c r="C103" s="320"/>
      <c r="D103" s="202"/>
    </row>
    <row r="104" spans="1:4" s="195" customFormat="1" ht="20.45" customHeight="1">
      <c r="A104" s="317">
        <v>9.1999999999999993</v>
      </c>
      <c r="B104" s="322" t="s">
        <v>1019</v>
      </c>
      <c r="C104" s="274"/>
      <c r="D104" s="194"/>
    </row>
    <row r="105" spans="1:4" s="203" customFormat="1" ht="22.9" customHeight="1">
      <c r="A105" s="317">
        <v>9.3000000000000007</v>
      </c>
      <c r="B105" s="78" t="s">
        <v>134</v>
      </c>
      <c r="C105" s="320">
        <f>3309713.84*1.035</f>
        <v>3425553.8243999998</v>
      </c>
      <c r="D105" s="202"/>
    </row>
    <row r="106" spans="1:4" s="203" customFormat="1" ht="21.6" customHeight="1">
      <c r="A106" s="317">
        <v>9.4</v>
      </c>
      <c r="B106" s="328" t="s">
        <v>1020</v>
      </c>
      <c r="C106" s="275"/>
      <c r="D106" s="202"/>
    </row>
    <row r="107" spans="1:4" s="203" customFormat="1" ht="23.45" customHeight="1">
      <c r="A107" s="317">
        <v>9.5</v>
      </c>
      <c r="B107" s="328" t="s">
        <v>136</v>
      </c>
      <c r="C107" s="330"/>
      <c r="D107" s="202"/>
    </row>
    <row r="108" spans="1:4" s="203" customFormat="1" ht="26.45" customHeight="1">
      <c r="A108" s="317">
        <v>9.6</v>
      </c>
      <c r="B108" s="78" t="s">
        <v>1014</v>
      </c>
      <c r="C108" s="271"/>
      <c r="D108" s="202"/>
    </row>
    <row r="109" spans="1:4" s="203" customFormat="1" ht="27" customHeight="1">
      <c r="A109" s="317">
        <v>9.6999999999999993</v>
      </c>
      <c r="B109" s="328" t="s">
        <v>1015</v>
      </c>
      <c r="C109" s="330"/>
      <c r="D109" s="202"/>
    </row>
    <row r="110" spans="1:4" s="81" customFormat="1" ht="20.45" customHeight="1">
      <c r="A110" s="217">
        <v>0</v>
      </c>
      <c r="B110" s="219" t="s">
        <v>25</v>
      </c>
      <c r="C110" s="270">
        <f>SUM(C111+C113)</f>
        <v>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1016</v>
      </c>
      <c r="C113" s="323"/>
      <c r="D113" s="194"/>
    </row>
    <row r="114" spans="1:4" s="82" customFormat="1" ht="23.45" customHeight="1">
      <c r="A114" s="410" t="s">
        <v>139</v>
      </c>
      <c r="B114" s="411"/>
      <c r="C114" s="276">
        <f>SUM(C6+C25+C31+C34+C61+C68+C80+C90+C102+C110)</f>
        <v>4959343.4578999998</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algorithmName="SHA-512" hashValue="BjREBUN4sCmVLJwUSIgvYQY7Oz8xNlkk5Jmg/0uMHGmXVhfGiL1qV21Uh0lyBFobYqlHS5Q3fGZvBOF676sKDA==" saltValue="u5IixfDD2GPEL4k6lLJuUQ=="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110" zoomScaleNormal="110" zoomScalePageLayoutView="90" workbookViewId="0">
      <pane ySplit="6" topLeftCell="A427" activePane="bottomLeft" state="frozen"/>
      <selection pane="bottomLeft" activeCell="C348" sqref="C348"/>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Degollado, Jalisco</v>
      </c>
      <c r="B2" s="427"/>
      <c r="C2" s="427"/>
      <c r="D2" s="427"/>
      <c r="E2" s="427"/>
      <c r="F2" s="427"/>
      <c r="G2" s="427"/>
      <c r="H2" s="427"/>
      <c r="I2" s="427"/>
      <c r="J2" s="427"/>
      <c r="K2" s="427"/>
      <c r="L2" s="427"/>
      <c r="M2" s="427"/>
      <c r="N2" s="428"/>
    </row>
    <row r="3" spans="1:15" s="183" customFormat="1" ht="31.15" customHeight="1">
      <c r="A3" s="430" t="s">
        <v>549</v>
      </c>
      <c r="B3" s="432" t="s">
        <v>3</v>
      </c>
      <c r="C3" s="437" t="s">
        <v>1060</v>
      </c>
      <c r="D3" s="438"/>
      <c r="E3" s="438"/>
      <c r="F3" s="438"/>
      <c r="G3" s="438"/>
      <c r="H3" s="438"/>
      <c r="I3" s="439"/>
      <c r="J3" s="434" t="s">
        <v>1061</v>
      </c>
      <c r="K3" s="435"/>
      <c r="L3" s="436"/>
      <c r="M3" s="429" t="s">
        <v>550</v>
      </c>
      <c r="N3" s="182"/>
    </row>
    <row r="4" spans="1:15" s="183" customFormat="1" ht="73.150000000000006" customHeight="1">
      <c r="A4" s="431"/>
      <c r="B4" s="433"/>
      <c r="C4" s="211" t="s">
        <v>1059</v>
      </c>
      <c r="D4" s="211" t="s">
        <v>1065</v>
      </c>
      <c r="E4" s="211" t="s">
        <v>1066</v>
      </c>
      <c r="F4" s="212" t="s">
        <v>1067</v>
      </c>
      <c r="G4" s="212" t="s">
        <v>1068</v>
      </c>
      <c r="H4" s="213" t="s">
        <v>1069</v>
      </c>
      <c r="I4" s="209" t="s">
        <v>1070</v>
      </c>
      <c r="J4" s="209" t="s">
        <v>1062</v>
      </c>
      <c r="K4" s="209" t="s">
        <v>1063</v>
      </c>
      <c r="L4" s="210" t="s">
        <v>1064</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3063408.0074999994</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3063408.0074999994</v>
      </c>
      <c r="N6" s="175">
        <f t="shared" si="0"/>
        <v>0</v>
      </c>
    </row>
    <row r="7" spans="1:15" customFormat="1" ht="25.5" customHeight="1">
      <c r="A7" s="83">
        <v>1100</v>
      </c>
      <c r="B7" s="84" t="s">
        <v>141</v>
      </c>
      <c r="C7" s="278">
        <f>SUM(C8:C11)</f>
        <v>2416906.6424999996</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2416906.6424999996</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f>2335175.5*1.035</f>
        <v>2416906.6424999996</v>
      </c>
      <c r="D10" s="280"/>
      <c r="E10" s="280"/>
      <c r="F10" s="280"/>
      <c r="G10" s="280"/>
      <c r="H10" s="280"/>
      <c r="I10" s="280"/>
      <c r="J10" s="280"/>
      <c r="K10" s="280"/>
      <c r="L10" s="280"/>
      <c r="M10" s="281">
        <f t="shared" si="2"/>
        <v>2416906.6424999996</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18901.169999999998</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18901.169999999998</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f>18262*1.035</f>
        <v>18901.169999999998</v>
      </c>
      <c r="D14" s="280"/>
      <c r="E14" s="280"/>
      <c r="F14" s="280"/>
      <c r="G14" s="280"/>
      <c r="H14" s="280"/>
      <c r="I14" s="280"/>
      <c r="J14" s="280"/>
      <c r="K14" s="280"/>
      <c r="L14" s="280"/>
      <c r="M14" s="281">
        <f t="shared" si="2"/>
        <v>18901.169999999998</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515567.65499999997</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515567.65499999997</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f>471524*1.035</f>
        <v>488027.33999999997</v>
      </c>
      <c r="D19" s="280"/>
      <c r="E19" s="280"/>
      <c r="F19" s="280"/>
      <c r="G19" s="280"/>
      <c r="H19" s="280"/>
      <c r="I19" s="280"/>
      <c r="J19" s="280"/>
      <c r="K19" s="280"/>
      <c r="L19" s="280"/>
      <c r="M19" s="281">
        <f t="shared" si="2"/>
        <v>488027.33999999997</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f>26609*1.035</f>
        <v>27540.314999999999</v>
      </c>
      <c r="D21" s="280"/>
      <c r="E21" s="280"/>
      <c r="F21" s="280"/>
      <c r="G21" s="280"/>
      <c r="H21" s="280"/>
      <c r="I21" s="280"/>
      <c r="J21" s="280"/>
      <c r="K21" s="280"/>
      <c r="L21" s="280"/>
      <c r="M21" s="281">
        <f t="shared" si="2"/>
        <v>27540.314999999999</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80982.539999999994</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80982.539999999994</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f>78244*1.035</f>
        <v>80982.539999999994</v>
      </c>
      <c r="D33" s="280"/>
      <c r="E33" s="280"/>
      <c r="F33" s="280"/>
      <c r="G33" s="280"/>
      <c r="H33" s="280"/>
      <c r="I33" s="280"/>
      <c r="J33" s="280"/>
      <c r="K33" s="280"/>
      <c r="L33" s="280"/>
      <c r="M33" s="281">
        <f t="shared" si="2"/>
        <v>80982.539999999994</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31049.999999999996</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31049.999999999996</v>
      </c>
      <c r="N38" s="284">
        <f t="shared" si="7"/>
        <v>0</v>
      </c>
      <c r="O38">
        <v>206</v>
      </c>
    </row>
    <row r="39" spans="1:15" customFormat="1" ht="30" customHeight="1">
      <c r="A39" s="89">
        <v>161</v>
      </c>
      <c r="B39" s="86" t="s">
        <v>174</v>
      </c>
      <c r="C39" s="280">
        <f>30000*1.035</f>
        <v>31049.999999999996</v>
      </c>
      <c r="D39" s="280"/>
      <c r="E39" s="280"/>
      <c r="F39" s="280"/>
      <c r="G39" s="280"/>
      <c r="H39" s="280"/>
      <c r="I39" s="280"/>
      <c r="J39" s="280"/>
      <c r="K39" s="280"/>
      <c r="L39" s="280"/>
      <c r="M39" s="281">
        <f t="shared" si="2"/>
        <v>31049.999999999996</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179241.3</v>
      </c>
      <c r="D43" s="285">
        <f>D44+D53+D57+D67+D77+D85+D88+D94+D98</f>
        <v>0</v>
      </c>
      <c r="E43" s="285">
        <f t="shared" si="9"/>
        <v>0</v>
      </c>
      <c r="F43" s="285">
        <f t="shared" si="9"/>
        <v>0</v>
      </c>
      <c r="G43" s="285">
        <f t="shared" si="9"/>
        <v>0</v>
      </c>
      <c r="H43" s="285">
        <f t="shared" si="9"/>
        <v>0</v>
      </c>
      <c r="I43" s="285">
        <f t="shared" si="9"/>
        <v>0</v>
      </c>
      <c r="J43" s="285">
        <f t="shared" si="9"/>
        <v>0</v>
      </c>
      <c r="K43" s="285">
        <f t="shared" si="9"/>
        <v>0</v>
      </c>
      <c r="L43" s="285">
        <f t="shared" si="9"/>
        <v>0</v>
      </c>
      <c r="M43" s="285">
        <f t="shared" si="2"/>
        <v>179241.3</v>
      </c>
      <c r="N43" s="286">
        <f t="shared" si="9"/>
        <v>0</v>
      </c>
      <c r="O43" s="177">
        <v>216</v>
      </c>
    </row>
    <row r="44" spans="1:15" customFormat="1" ht="30">
      <c r="A44" s="83">
        <v>2100</v>
      </c>
      <c r="B44" s="84" t="s">
        <v>178</v>
      </c>
      <c r="C44" s="278">
        <f t="shared" ref="C44:N44" si="10">SUM(C45:C52)</f>
        <v>78465.42</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78465.42</v>
      </c>
      <c r="N44" s="284">
        <f t="shared" si="10"/>
        <v>0</v>
      </c>
      <c r="O44">
        <v>224</v>
      </c>
    </row>
    <row r="45" spans="1:15" customFormat="1" ht="25.5" customHeight="1">
      <c r="A45" s="89">
        <v>211</v>
      </c>
      <c r="B45" s="86" t="s">
        <v>179</v>
      </c>
      <c r="C45" s="280">
        <f>52972*1.035</f>
        <v>54826.02</v>
      </c>
      <c r="D45" s="280"/>
      <c r="E45" s="280"/>
      <c r="F45" s="280"/>
      <c r="G45" s="280"/>
      <c r="H45" s="280"/>
      <c r="I45" s="280"/>
      <c r="J45" s="280"/>
      <c r="K45" s="280"/>
      <c r="L45" s="280"/>
      <c r="M45" s="281">
        <f t="shared" si="2"/>
        <v>54826.02</v>
      </c>
      <c r="N45" s="279"/>
      <c r="O45">
        <v>226</v>
      </c>
    </row>
    <row r="46" spans="1:15" customFormat="1" ht="25.5" customHeight="1">
      <c r="A46" s="89">
        <v>212</v>
      </c>
      <c r="B46" s="86" t="s">
        <v>180</v>
      </c>
      <c r="C46" s="280"/>
      <c r="D46" s="280"/>
      <c r="E46" s="280"/>
      <c r="F46" s="280"/>
      <c r="G46" s="280"/>
      <c r="H46" s="280"/>
      <c r="I46" s="280"/>
      <c r="J46" s="280"/>
      <c r="K46" s="280"/>
      <c r="L46" s="280"/>
      <c r="M46" s="281">
        <f t="shared" si="2"/>
        <v>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c r="D49" s="280"/>
      <c r="E49" s="280"/>
      <c r="F49" s="280"/>
      <c r="G49" s="280"/>
      <c r="H49" s="280"/>
      <c r="I49" s="280"/>
      <c r="J49" s="280"/>
      <c r="K49" s="280"/>
      <c r="L49" s="280"/>
      <c r="M49" s="281">
        <f t="shared" si="2"/>
        <v>0</v>
      </c>
      <c r="N49" s="279"/>
      <c r="O49">
        <v>301</v>
      </c>
    </row>
    <row r="50" spans="1:15" customFormat="1" ht="25.5" customHeight="1">
      <c r="A50" s="89">
        <v>216</v>
      </c>
      <c r="B50" s="86" t="s">
        <v>184</v>
      </c>
      <c r="C50" s="280">
        <f>22840*1.035</f>
        <v>23639.399999999998</v>
      </c>
      <c r="D50" s="280"/>
      <c r="E50" s="280"/>
      <c r="F50" s="280"/>
      <c r="G50" s="280"/>
      <c r="H50" s="280"/>
      <c r="I50" s="280"/>
      <c r="J50" s="280"/>
      <c r="K50" s="280"/>
      <c r="L50" s="280"/>
      <c r="M50" s="281">
        <f t="shared" si="2"/>
        <v>23639.399999999998</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8926.875</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8926.875</v>
      </c>
      <c r="N53" s="284">
        <f t="shared" si="11"/>
        <v>0</v>
      </c>
      <c r="O53">
        <v>305</v>
      </c>
    </row>
    <row r="54" spans="1:15" customFormat="1" ht="25.5" customHeight="1">
      <c r="A54" s="89">
        <v>221</v>
      </c>
      <c r="B54" s="86" t="s">
        <v>188</v>
      </c>
      <c r="C54" s="280">
        <f>8625*1.035</f>
        <v>8926.875</v>
      </c>
      <c r="D54" s="280"/>
      <c r="E54" s="280"/>
      <c r="F54" s="280"/>
      <c r="G54" s="280"/>
      <c r="H54" s="280"/>
      <c r="I54" s="280"/>
      <c r="J54" s="280"/>
      <c r="K54" s="280"/>
      <c r="L54" s="280"/>
      <c r="M54" s="281">
        <f t="shared" si="2"/>
        <v>8926.875</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c r="H73" s="280"/>
      <c r="I73" s="280"/>
      <c r="J73" s="280"/>
      <c r="K73" s="280"/>
      <c r="L73" s="280"/>
      <c r="M73" s="281">
        <f t="shared" si="14"/>
        <v>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c r="H76" s="280"/>
      <c r="I76" s="280"/>
      <c r="J76" s="280"/>
      <c r="K76" s="280"/>
      <c r="L76" s="280"/>
      <c r="M76" s="281">
        <f t="shared" si="14"/>
        <v>0</v>
      </c>
      <c r="N76" s="279"/>
    </row>
    <row r="77" spans="1:15" customFormat="1" ht="25.5" customHeight="1">
      <c r="A77" s="83">
        <v>2500</v>
      </c>
      <c r="B77" s="84" t="s">
        <v>211</v>
      </c>
      <c r="C77" s="278">
        <f t="shared" ref="C77:N77" si="15">SUM(C78:C84)</f>
        <v>66984.164999999994</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66984.164999999994</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f>6000*1.035</f>
        <v>6209.9999999999991</v>
      </c>
      <c r="D79" s="280"/>
      <c r="E79" s="280"/>
      <c r="F79" s="280"/>
      <c r="G79" s="280"/>
      <c r="H79" s="280"/>
      <c r="I79" s="280"/>
      <c r="J79" s="280"/>
      <c r="K79" s="280"/>
      <c r="L79" s="280"/>
      <c r="M79" s="281">
        <f t="shared" si="14"/>
        <v>6209.9999999999991</v>
      </c>
      <c r="N79" s="279"/>
      <c r="O79">
        <v>503</v>
      </c>
    </row>
    <row r="80" spans="1:15" customFormat="1" ht="25.5" customHeight="1">
      <c r="A80" s="89">
        <v>253</v>
      </c>
      <c r="B80" s="86" t="s">
        <v>214</v>
      </c>
      <c r="C80" s="280">
        <f>58719*1.035</f>
        <v>60774.164999999994</v>
      </c>
      <c r="D80" s="280"/>
      <c r="E80" s="280"/>
      <c r="F80" s="280"/>
      <c r="G80" s="280"/>
      <c r="H80" s="280"/>
      <c r="I80" s="280"/>
      <c r="J80" s="280"/>
      <c r="K80" s="280"/>
      <c r="L80" s="280"/>
      <c r="M80" s="281">
        <f t="shared" si="14"/>
        <v>60774.164999999994</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6137.5499999999993</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6137.5499999999993</v>
      </c>
      <c r="N85" s="284">
        <f t="shared" si="16"/>
        <v>0</v>
      </c>
      <c r="O85">
        <v>904</v>
      </c>
    </row>
    <row r="86" spans="1:15" customFormat="1" ht="25.5" customHeight="1">
      <c r="A86" s="89">
        <v>261</v>
      </c>
      <c r="B86" s="86" t="s">
        <v>220</v>
      </c>
      <c r="C86" s="280">
        <f>5930*1.035</f>
        <v>6137.5499999999993</v>
      </c>
      <c r="D86" s="280"/>
      <c r="E86" s="280"/>
      <c r="F86" s="280"/>
      <c r="G86" s="280"/>
      <c r="H86" s="280"/>
      <c r="I86" s="280"/>
      <c r="J86" s="280"/>
      <c r="K86" s="280"/>
      <c r="L86" s="280"/>
      <c r="M86" s="281">
        <f t="shared" si="14"/>
        <v>6137.5499999999993</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18087.66</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18087.66</v>
      </c>
      <c r="N88" s="284">
        <f t="shared" si="17"/>
        <v>0</v>
      </c>
    </row>
    <row r="89" spans="1:15" customFormat="1" ht="25.5" customHeight="1">
      <c r="A89" s="89">
        <v>271</v>
      </c>
      <c r="B89" s="86" t="s">
        <v>223</v>
      </c>
      <c r="C89" s="280">
        <f>17476*1.035</f>
        <v>18087.66</v>
      </c>
      <c r="D89" s="280"/>
      <c r="E89" s="280"/>
      <c r="F89" s="280"/>
      <c r="G89" s="280"/>
      <c r="H89" s="280"/>
      <c r="I89" s="280"/>
      <c r="J89" s="280"/>
      <c r="K89" s="280"/>
      <c r="L89" s="280"/>
      <c r="M89" s="281">
        <f t="shared" si="14"/>
        <v>18087.66</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639.63</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639.63</v>
      </c>
      <c r="N98" s="284">
        <f t="shared" si="19"/>
        <v>0</v>
      </c>
    </row>
    <row r="99" spans="1:14" customFormat="1" ht="25.5" customHeight="1">
      <c r="A99" s="89">
        <v>291</v>
      </c>
      <c r="B99" s="86" t="s">
        <v>233</v>
      </c>
      <c r="C99" s="280">
        <f>618*1.035</f>
        <v>639.63</v>
      </c>
      <c r="D99" s="280"/>
      <c r="E99" s="280"/>
      <c r="F99" s="280"/>
      <c r="G99" s="280"/>
      <c r="H99" s="280"/>
      <c r="I99" s="280"/>
      <c r="J99" s="280"/>
      <c r="K99" s="280"/>
      <c r="L99" s="280"/>
      <c r="M99" s="281">
        <f t="shared" si="14"/>
        <v>639.63</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c r="G104" s="280"/>
      <c r="H104" s="280"/>
      <c r="I104" s="280"/>
      <c r="J104" s="280"/>
      <c r="K104" s="280"/>
      <c r="L104" s="280"/>
      <c r="M104" s="281">
        <f t="shared" si="14"/>
        <v>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649444.90500000003</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0</v>
      </c>
      <c r="L108" s="285">
        <f t="shared" si="20"/>
        <v>0</v>
      </c>
      <c r="M108" s="285">
        <f t="shared" si="14"/>
        <v>649444.90500000003</v>
      </c>
      <c r="N108" s="287">
        <f t="shared" si="20"/>
        <v>0</v>
      </c>
    </row>
    <row r="109" spans="1:14" customFormat="1" ht="25.5" customHeight="1">
      <c r="A109" s="83">
        <v>3100</v>
      </c>
      <c r="B109" s="84" t="s">
        <v>242</v>
      </c>
      <c r="C109" s="278">
        <f>SUM(C110:C118)</f>
        <v>54553.814999999995</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54553.814999999995</v>
      </c>
      <c r="N109" s="284">
        <f t="shared" si="21"/>
        <v>0</v>
      </c>
    </row>
    <row r="110" spans="1:14" customFormat="1" ht="25.5" customHeight="1">
      <c r="A110" s="89">
        <v>311</v>
      </c>
      <c r="B110" s="86" t="s">
        <v>243</v>
      </c>
      <c r="C110" s="280"/>
      <c r="D110" s="280"/>
      <c r="E110" s="280"/>
      <c r="F110" s="280"/>
      <c r="G110" s="280"/>
      <c r="H110" s="280"/>
      <c r="I110" s="280"/>
      <c r="J110" s="280"/>
      <c r="K110" s="280"/>
      <c r="L110" s="280"/>
      <c r="M110" s="281">
        <f t="shared" si="14"/>
        <v>0</v>
      </c>
      <c r="N110" s="279"/>
    </row>
    <row r="111" spans="1:14" customFormat="1" ht="25.5" customHeight="1">
      <c r="A111" s="89">
        <v>312</v>
      </c>
      <c r="B111" s="86" t="s">
        <v>244</v>
      </c>
      <c r="C111" s="280">
        <f>45441*1.035</f>
        <v>47031.434999999998</v>
      </c>
      <c r="D111" s="280"/>
      <c r="E111" s="280"/>
      <c r="F111" s="280"/>
      <c r="G111" s="280"/>
      <c r="H111" s="280"/>
      <c r="I111" s="280"/>
      <c r="J111" s="280"/>
      <c r="K111" s="280"/>
      <c r="L111" s="280"/>
      <c r="M111" s="281">
        <f t="shared" si="14"/>
        <v>47031.434999999998</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c r="H113" s="280"/>
      <c r="I113" s="280"/>
      <c r="J113" s="280"/>
      <c r="K113" s="280"/>
      <c r="L113" s="280"/>
      <c r="M113" s="281">
        <f t="shared" si="14"/>
        <v>0</v>
      </c>
      <c r="N113" s="279"/>
    </row>
    <row r="114" spans="1:14" customFormat="1" ht="25.5" customHeight="1">
      <c r="A114" s="89">
        <v>315</v>
      </c>
      <c r="B114" s="86" t="s">
        <v>247</v>
      </c>
      <c r="C114" s="280">
        <f>300*1.035</f>
        <v>310.5</v>
      </c>
      <c r="D114" s="280"/>
      <c r="E114" s="280"/>
      <c r="F114" s="280"/>
      <c r="G114" s="280"/>
      <c r="H114" s="280"/>
      <c r="I114" s="280"/>
      <c r="J114" s="280"/>
      <c r="K114" s="280"/>
      <c r="L114" s="280"/>
      <c r="M114" s="281">
        <f t="shared" si="14"/>
        <v>310.5</v>
      </c>
      <c r="N114" s="279"/>
    </row>
    <row r="115" spans="1:14" customFormat="1" ht="25.5" customHeight="1">
      <c r="A115" s="89">
        <v>316</v>
      </c>
      <c r="B115" s="86" t="s">
        <v>248</v>
      </c>
      <c r="C115" s="280">
        <f>6773*1.035</f>
        <v>7010.0549999999994</v>
      </c>
      <c r="D115" s="280"/>
      <c r="E115" s="280"/>
      <c r="F115" s="280"/>
      <c r="G115" s="280"/>
      <c r="H115" s="280"/>
      <c r="I115" s="280"/>
      <c r="J115" s="280"/>
      <c r="K115" s="280"/>
      <c r="L115" s="280"/>
      <c r="M115" s="281">
        <f t="shared" si="14"/>
        <v>7010.0549999999994</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f>195*1.035</f>
        <v>201.82499999999999</v>
      </c>
      <c r="D117" s="280"/>
      <c r="E117" s="280"/>
      <c r="F117" s="280"/>
      <c r="G117" s="280"/>
      <c r="H117" s="280"/>
      <c r="I117" s="280"/>
      <c r="J117" s="280"/>
      <c r="K117" s="280"/>
      <c r="L117" s="280"/>
      <c r="M117" s="281">
        <f t="shared" si="14"/>
        <v>201.82499999999999</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14696.999999999998</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14696.999999999998</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f>14200*1.035</f>
        <v>14696.999999999998</v>
      </c>
      <c r="D121" s="280"/>
      <c r="E121" s="280"/>
      <c r="F121" s="280"/>
      <c r="G121" s="280"/>
      <c r="H121" s="280"/>
      <c r="I121" s="280"/>
      <c r="J121" s="280"/>
      <c r="K121" s="280"/>
      <c r="L121" s="280"/>
      <c r="M121" s="288">
        <f t="shared" si="14"/>
        <v>14696.999999999998</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105594.84</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105594.84</v>
      </c>
      <c r="N129" s="284">
        <f t="shared" si="23"/>
        <v>0</v>
      </c>
    </row>
    <row r="130" spans="1:14" customFormat="1" ht="25.5" customHeight="1">
      <c r="A130" s="89">
        <v>331</v>
      </c>
      <c r="B130" s="85" t="s">
        <v>263</v>
      </c>
      <c r="C130" s="280">
        <f>102024*1.035</f>
        <v>105594.84</v>
      </c>
      <c r="D130" s="280"/>
      <c r="E130" s="280"/>
      <c r="F130" s="280"/>
      <c r="G130" s="280"/>
      <c r="H130" s="280"/>
      <c r="I130" s="280"/>
      <c r="J130" s="280"/>
      <c r="K130" s="280"/>
      <c r="L130" s="280"/>
      <c r="M130" s="281">
        <f t="shared" si="14"/>
        <v>105594.84</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68582.205000000002</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68582.205000000002</v>
      </c>
      <c r="N139" s="284">
        <f t="shared" si="25"/>
        <v>0</v>
      </c>
    </row>
    <row r="140" spans="1:14" customFormat="1" ht="25.5" customHeight="1">
      <c r="A140" s="89">
        <v>341</v>
      </c>
      <c r="B140" s="86" t="s">
        <v>273</v>
      </c>
      <c r="C140" s="280">
        <f>7089*1.035</f>
        <v>7337.1149999999998</v>
      </c>
      <c r="D140" s="280"/>
      <c r="E140" s="280"/>
      <c r="F140" s="280"/>
      <c r="G140" s="280"/>
      <c r="H140" s="280"/>
      <c r="I140" s="280"/>
      <c r="J140" s="280"/>
      <c r="K140" s="280"/>
      <c r="L140" s="280"/>
      <c r="M140" s="281">
        <f t="shared" si="24"/>
        <v>7337.1149999999998</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f>59174*1.035</f>
        <v>61245.09</v>
      </c>
      <c r="D144" s="280"/>
      <c r="E144" s="280"/>
      <c r="F144" s="280"/>
      <c r="G144" s="280"/>
      <c r="H144" s="280"/>
      <c r="I144" s="280"/>
      <c r="J144" s="280"/>
      <c r="K144" s="280"/>
      <c r="L144" s="280"/>
      <c r="M144" s="281">
        <f t="shared" si="24"/>
        <v>61245.09</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140220.76499999998</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140220.76499999998</v>
      </c>
      <c r="N149" s="284">
        <f t="shared" si="26"/>
        <v>0</v>
      </c>
    </row>
    <row r="150" spans="1:14" customFormat="1" ht="25.5" customHeight="1">
      <c r="A150" s="89">
        <v>351</v>
      </c>
      <c r="B150" s="86" t="s">
        <v>283</v>
      </c>
      <c r="C150" s="280">
        <f>41242*1.035</f>
        <v>42685.469999999994</v>
      </c>
      <c r="D150" s="280"/>
      <c r="E150" s="280"/>
      <c r="F150" s="280"/>
      <c r="G150" s="280"/>
      <c r="H150" s="280"/>
      <c r="I150" s="280"/>
      <c r="J150" s="280"/>
      <c r="K150" s="280"/>
      <c r="L150" s="280"/>
      <c r="M150" s="281">
        <f t="shared" si="24"/>
        <v>42685.469999999994</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f>8138*1.035</f>
        <v>8422.83</v>
      </c>
      <c r="D152" s="280"/>
      <c r="E152" s="280"/>
      <c r="F152" s="280"/>
      <c r="G152" s="280"/>
      <c r="H152" s="280"/>
      <c r="I152" s="280"/>
      <c r="J152" s="280"/>
      <c r="K152" s="280"/>
      <c r="L152" s="280"/>
      <c r="M152" s="281">
        <f t="shared" si="24"/>
        <v>8422.83</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f>76049*1.035</f>
        <v>78710.714999999997</v>
      </c>
      <c r="D154" s="280"/>
      <c r="E154" s="280"/>
      <c r="F154" s="280"/>
      <c r="G154" s="280"/>
      <c r="H154" s="280"/>
      <c r="I154" s="280"/>
      <c r="J154" s="280"/>
      <c r="K154" s="280"/>
      <c r="L154" s="280"/>
      <c r="M154" s="281">
        <f t="shared" si="24"/>
        <v>78710.714999999997</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f>10050*1.035</f>
        <v>10401.75</v>
      </c>
      <c r="D156" s="280"/>
      <c r="E156" s="280"/>
      <c r="F156" s="280"/>
      <c r="G156" s="280"/>
      <c r="H156" s="280"/>
      <c r="I156" s="280"/>
      <c r="J156" s="280"/>
      <c r="K156" s="280"/>
      <c r="L156" s="280"/>
      <c r="M156" s="281">
        <f t="shared" si="24"/>
        <v>10401.75</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c r="A160" s="89">
        <v>361</v>
      </c>
      <c r="B160" s="86" t="s">
        <v>293</v>
      </c>
      <c r="C160" s="280"/>
      <c r="D160" s="280"/>
      <c r="E160" s="280"/>
      <c r="F160" s="280"/>
      <c r="G160" s="280"/>
      <c r="H160" s="280"/>
      <c r="I160" s="280"/>
      <c r="J160" s="280"/>
      <c r="K160" s="280"/>
      <c r="L160" s="280"/>
      <c r="M160" s="281">
        <f t="shared" si="24"/>
        <v>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136868.4</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136868.4</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f>132240*1.035</f>
        <v>136868.4</v>
      </c>
      <c r="D172" s="280"/>
      <c r="E172" s="280"/>
      <c r="F172" s="280"/>
      <c r="G172" s="280"/>
      <c r="H172" s="280"/>
      <c r="I172" s="280"/>
      <c r="J172" s="280"/>
      <c r="K172" s="280"/>
      <c r="L172" s="280"/>
      <c r="M172" s="281">
        <f t="shared" si="24"/>
        <v>136868.4</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126816.48</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126816.48</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f>122528*1.035</f>
        <v>126816.48</v>
      </c>
      <c r="D179" s="280"/>
      <c r="E179" s="280"/>
      <c r="F179" s="280"/>
      <c r="G179" s="280"/>
      <c r="H179" s="280"/>
      <c r="I179" s="280"/>
      <c r="J179" s="280"/>
      <c r="K179" s="280"/>
      <c r="L179" s="280"/>
      <c r="M179" s="281">
        <f t="shared" si="24"/>
        <v>126816.48</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2111.3999999999996</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2111.3999999999996</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f>2040*1.035</f>
        <v>2111.3999999999996</v>
      </c>
      <c r="D185" s="280"/>
      <c r="E185" s="280"/>
      <c r="F185" s="280"/>
      <c r="G185" s="280"/>
      <c r="H185" s="280"/>
      <c r="I185" s="280"/>
      <c r="J185" s="280"/>
      <c r="K185" s="280"/>
      <c r="L185" s="280"/>
      <c r="M185" s="281">
        <f t="shared" si="24"/>
        <v>2111.3999999999996</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1666849.9049999998</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1666849.9049999998</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1666849.9049999998</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1666849.9049999998</v>
      </c>
      <c r="N220" s="284">
        <f t="shared" si="36"/>
        <v>0</v>
      </c>
    </row>
    <row r="221" spans="1:14" customFormat="1" ht="25.5" customHeight="1">
      <c r="A221" s="89">
        <v>441</v>
      </c>
      <c r="B221" s="86" t="s">
        <v>351</v>
      </c>
      <c r="C221" s="280">
        <f>1610483*1.035</f>
        <v>1666849.9049999998</v>
      </c>
      <c r="D221" s="280"/>
      <c r="E221" s="280"/>
      <c r="F221" s="280"/>
      <c r="G221" s="280"/>
      <c r="H221" s="280"/>
      <c r="I221" s="280"/>
      <c r="J221" s="280"/>
      <c r="K221" s="280"/>
      <c r="L221" s="280"/>
      <c r="M221" s="281">
        <f t="shared" si="33"/>
        <v>1666849.9049999998</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1058</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c r="H259" s="280"/>
      <c r="I259" s="280"/>
      <c r="J259" s="280"/>
      <c r="K259" s="280"/>
      <c r="L259" s="280"/>
      <c r="M259" s="281">
        <f t="shared" si="33"/>
        <v>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5558944.1174999997</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0</v>
      </c>
      <c r="K433" s="295">
        <f t="shared" si="79"/>
        <v>0</v>
      </c>
      <c r="L433" s="295">
        <f t="shared" si="79"/>
        <v>0</v>
      </c>
      <c r="M433" s="297">
        <f t="shared" si="79"/>
        <v>5558944.1174999997</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A43" zoomScale="110" zoomScaleNormal="110" workbookViewId="0">
      <selection activeCell="G61" sqref="G61"/>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7" t="s">
        <v>1103</v>
      </c>
      <c r="B1" s="458"/>
      <c r="C1" s="458"/>
      <c r="D1" s="458"/>
      <c r="E1" s="458"/>
      <c r="F1" s="458"/>
      <c r="G1" s="458"/>
      <c r="H1" s="458"/>
      <c r="I1" s="458"/>
      <c r="J1" s="458"/>
      <c r="K1" s="458"/>
      <c r="L1" s="458"/>
    </row>
    <row r="2" spans="1:12" ht="27.75" customHeight="1">
      <c r="A2" s="459" t="str">
        <f>'ESTIMACIÓN DE INGRESOS'!A2:C2</f>
        <v>Nombre del Municipio: Degollado, Jalisco</v>
      </c>
      <c r="B2" s="460"/>
      <c r="C2" s="460"/>
      <c r="D2" s="460"/>
      <c r="E2" s="460"/>
      <c r="F2" s="460"/>
      <c r="G2" s="460"/>
      <c r="H2" s="460"/>
      <c r="I2" s="460"/>
      <c r="J2" s="460"/>
      <c r="K2" s="460"/>
      <c r="L2" s="460"/>
    </row>
    <row r="3" spans="1:12" ht="17.25" customHeight="1">
      <c r="A3" s="464" t="s">
        <v>5</v>
      </c>
      <c r="B3" s="464"/>
      <c r="C3" s="464"/>
      <c r="D3" s="464"/>
      <c r="E3" s="461" t="s">
        <v>1094</v>
      </c>
      <c r="F3" s="461" t="s">
        <v>1095</v>
      </c>
      <c r="G3" s="462" t="s">
        <v>905</v>
      </c>
      <c r="H3" s="461" t="s">
        <v>906</v>
      </c>
      <c r="I3" s="463" t="s">
        <v>907</v>
      </c>
      <c r="J3" s="461" t="s">
        <v>1093</v>
      </c>
      <c r="K3" s="461" t="s">
        <v>1096</v>
      </c>
      <c r="L3" s="461" t="s">
        <v>1097</v>
      </c>
    </row>
    <row r="4" spans="1:12" ht="10.9" customHeight="1">
      <c r="A4" s="464"/>
      <c r="B4" s="464"/>
      <c r="C4" s="464"/>
      <c r="D4" s="464"/>
      <c r="E4" s="461"/>
      <c r="F4" s="461"/>
      <c r="G4" s="462"/>
      <c r="H4" s="461"/>
      <c r="I4" s="463"/>
      <c r="J4" s="461"/>
      <c r="K4" s="461"/>
      <c r="L4" s="461"/>
    </row>
    <row r="5" spans="1:12" ht="17.45" customHeight="1">
      <c r="A5" s="367" t="s">
        <v>6</v>
      </c>
      <c r="B5" s="368"/>
      <c r="C5" s="368"/>
      <c r="D5" s="368"/>
      <c r="E5" s="368"/>
      <c r="F5" s="368"/>
      <c r="G5" s="368"/>
      <c r="H5" s="367"/>
      <c r="I5" s="369"/>
      <c r="J5" s="45"/>
      <c r="K5" s="45"/>
      <c r="L5" s="359"/>
    </row>
    <row r="6" spans="1:12" ht="17.45" customHeight="1">
      <c r="A6" s="227">
        <v>1</v>
      </c>
      <c r="B6" s="451" t="s">
        <v>7</v>
      </c>
      <c r="C6" s="451"/>
      <c r="D6" s="451"/>
      <c r="E6" s="300">
        <f>SUM(E7:E15)</f>
        <v>0</v>
      </c>
      <c r="F6" s="300">
        <f>SUM(F7:F15)</f>
        <v>0</v>
      </c>
      <c r="G6" s="370">
        <f>SUM(G7:G15)</f>
        <v>0</v>
      </c>
      <c r="H6" s="377">
        <f>SUM(H7:H15)</f>
        <v>0</v>
      </c>
      <c r="I6" s="228" t="e">
        <f>H6/E6-1</f>
        <v>#DIV/0!</v>
      </c>
      <c r="J6" s="300">
        <f>SUM(J7:J15)</f>
        <v>0</v>
      </c>
      <c r="K6" s="300">
        <f>SUM(K7:K15)</f>
        <v>0</v>
      </c>
      <c r="L6" s="360">
        <f>SUM(L7:L15)</f>
        <v>0</v>
      </c>
    </row>
    <row r="7" spans="1:12" ht="15" customHeight="1">
      <c r="A7" s="122">
        <v>1.1000000000000001</v>
      </c>
      <c r="B7" s="440" t="s">
        <v>8</v>
      </c>
      <c r="C7" s="440"/>
      <c r="D7" s="440"/>
      <c r="E7" s="301"/>
      <c r="F7" s="301"/>
      <c r="G7" s="371"/>
      <c r="H7" s="378">
        <f>'ESTIMACIÓN DE INGRESOS'!$C$7</f>
        <v>0</v>
      </c>
      <c r="I7" s="123" t="e">
        <f>H7/E7-1</f>
        <v>#DIV/0!</v>
      </c>
      <c r="J7" s="301"/>
      <c r="K7" s="301"/>
      <c r="L7" s="361"/>
    </row>
    <row r="8" spans="1:12" ht="15" customHeight="1">
      <c r="A8" s="122">
        <v>1.2</v>
      </c>
      <c r="B8" s="440" t="s">
        <v>9</v>
      </c>
      <c r="C8" s="440"/>
      <c r="D8" s="440"/>
      <c r="E8" s="301"/>
      <c r="F8" s="301"/>
      <c r="G8" s="371"/>
      <c r="H8" s="378">
        <f>'ESTIMACIÓN DE INGRESOS'!$C$9</f>
        <v>0</v>
      </c>
      <c r="I8" s="123" t="e">
        <f t="shared" ref="I8:I28" si="0">H8/E8-1</f>
        <v>#DIV/0!</v>
      </c>
      <c r="J8" s="301"/>
      <c r="K8" s="301"/>
      <c r="L8" s="361"/>
    </row>
    <row r="9" spans="1:12" ht="15" customHeight="1">
      <c r="A9" s="122">
        <v>1.3</v>
      </c>
      <c r="B9" s="440" t="s">
        <v>10</v>
      </c>
      <c r="C9" s="440"/>
      <c r="D9" s="440"/>
      <c r="E9" s="302"/>
      <c r="F9" s="302"/>
      <c r="G9" s="372"/>
      <c r="H9" s="378">
        <f>'ESTIMACIÓN DE INGRESOS'!C13</f>
        <v>0</v>
      </c>
      <c r="I9" s="123" t="e">
        <f t="shared" si="0"/>
        <v>#DIV/0!</v>
      </c>
      <c r="J9" s="302"/>
      <c r="K9" s="302"/>
      <c r="L9" s="362"/>
    </row>
    <row r="10" spans="1:12" ht="15" customHeight="1">
      <c r="A10" s="122">
        <v>1.4</v>
      </c>
      <c r="B10" s="440" t="s">
        <v>11</v>
      </c>
      <c r="C10" s="440"/>
      <c r="D10" s="440"/>
      <c r="E10" s="302"/>
      <c r="F10" s="302"/>
      <c r="G10" s="372"/>
      <c r="H10" s="378">
        <f>'ESTIMACIÓN DE INGRESOS'!C14</f>
        <v>0</v>
      </c>
      <c r="I10" s="123" t="e">
        <f t="shared" si="0"/>
        <v>#DIV/0!</v>
      </c>
      <c r="J10" s="302"/>
      <c r="K10" s="302"/>
      <c r="L10" s="362"/>
    </row>
    <row r="11" spans="1:12" ht="15" customHeight="1">
      <c r="A11" s="122">
        <v>1.5</v>
      </c>
      <c r="B11" s="440" t="s">
        <v>12</v>
      </c>
      <c r="C11" s="440"/>
      <c r="D11" s="440"/>
      <c r="E11" s="302"/>
      <c r="F11" s="302"/>
      <c r="G11" s="372"/>
      <c r="H11" s="378">
        <f>'ESTIMACIÓN DE INGRESOS'!C15</f>
        <v>0</v>
      </c>
      <c r="I11" s="123" t="e">
        <f t="shared" si="0"/>
        <v>#DIV/0!</v>
      </c>
      <c r="J11" s="302"/>
      <c r="K11" s="302"/>
      <c r="L11" s="362"/>
    </row>
    <row r="12" spans="1:12" ht="15" customHeight="1">
      <c r="A12" s="122">
        <v>1.6</v>
      </c>
      <c r="B12" s="440" t="s">
        <v>13</v>
      </c>
      <c r="C12" s="440"/>
      <c r="D12" s="440"/>
      <c r="E12" s="302"/>
      <c r="F12" s="302"/>
      <c r="G12" s="372"/>
      <c r="H12" s="378">
        <f>'ESTIMACIÓN DE INGRESOS'!C16</f>
        <v>0</v>
      </c>
      <c r="I12" s="123" t="e">
        <f t="shared" si="0"/>
        <v>#DIV/0!</v>
      </c>
      <c r="J12" s="302"/>
      <c r="K12" s="302"/>
      <c r="L12" s="362"/>
    </row>
    <row r="13" spans="1:12" ht="15" customHeight="1">
      <c r="A13" s="122">
        <v>1.7</v>
      </c>
      <c r="B13" s="442" t="s">
        <v>1108</v>
      </c>
      <c r="C13" s="443"/>
      <c r="D13" s="444"/>
      <c r="E13" s="301"/>
      <c r="F13" s="301"/>
      <c r="G13" s="371"/>
      <c r="H13" s="378">
        <f>'ESTIMACIÓN DE INGRESOS'!C17</f>
        <v>0</v>
      </c>
      <c r="I13" s="123" t="e">
        <f t="shared" si="0"/>
        <v>#DIV/0!</v>
      </c>
      <c r="J13" s="301"/>
      <c r="K13" s="301"/>
      <c r="L13" s="361"/>
    </row>
    <row r="14" spans="1:12" ht="15" customHeight="1">
      <c r="A14" s="122">
        <v>1.8</v>
      </c>
      <c r="B14" s="442" t="s">
        <v>14</v>
      </c>
      <c r="C14" s="443"/>
      <c r="D14" s="444"/>
      <c r="E14" s="301"/>
      <c r="F14" s="301"/>
      <c r="G14" s="371"/>
      <c r="H14" s="378">
        <f>'ESTIMACIÓN DE INGRESOS'!C23</f>
        <v>0</v>
      </c>
      <c r="I14" s="124" t="e">
        <f t="shared" ref="I14" si="1">H14/E14-1</f>
        <v>#DIV/0!</v>
      </c>
      <c r="J14" s="301"/>
      <c r="K14" s="301"/>
      <c r="L14" s="361"/>
    </row>
    <row r="15" spans="1:12" ht="24.6" customHeight="1">
      <c r="A15" s="122">
        <v>1.9</v>
      </c>
      <c r="B15" s="452" t="s">
        <v>1105</v>
      </c>
      <c r="C15" s="443"/>
      <c r="D15" s="444"/>
      <c r="E15" s="301"/>
      <c r="F15" s="301"/>
      <c r="G15" s="371"/>
      <c r="H15" s="378">
        <f>'ESTIMACIÓN DE INGRESOS'!C24</f>
        <v>0</v>
      </c>
      <c r="I15" s="124" t="e">
        <f t="shared" si="0"/>
        <v>#DIV/0!</v>
      </c>
      <c r="J15" s="301"/>
      <c r="K15" s="301"/>
      <c r="L15" s="361"/>
    </row>
    <row r="16" spans="1:12" ht="17.45" customHeight="1">
      <c r="A16" s="223">
        <v>2</v>
      </c>
      <c r="B16" s="441" t="s">
        <v>15</v>
      </c>
      <c r="C16" s="441"/>
      <c r="D16" s="441"/>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2" t="s">
        <v>862</v>
      </c>
      <c r="C17" s="443"/>
      <c r="D17" s="444"/>
      <c r="E17" s="301"/>
      <c r="F17" s="301"/>
      <c r="G17" s="371"/>
      <c r="H17" s="378">
        <f>'ESTIMACIÓN DE INGRESOS'!C26</f>
        <v>0</v>
      </c>
      <c r="I17" s="123" t="e">
        <f>H17/E17-1</f>
        <v>#DIV/0!</v>
      </c>
      <c r="J17" s="301"/>
      <c r="K17" s="301"/>
      <c r="L17" s="361"/>
    </row>
    <row r="18" spans="1:12" ht="15" customHeight="1">
      <c r="A18" s="122">
        <v>2.2000000000000002</v>
      </c>
      <c r="B18" s="442" t="s">
        <v>863</v>
      </c>
      <c r="C18" s="443"/>
      <c r="D18" s="444"/>
      <c r="E18" s="302"/>
      <c r="F18" s="302"/>
      <c r="G18" s="372"/>
      <c r="H18" s="378">
        <f>'ESTIMACIÓN DE INGRESOS'!C27</f>
        <v>0</v>
      </c>
      <c r="I18" s="123" t="e">
        <f>H18/E18-1</f>
        <v>#DIV/0!</v>
      </c>
      <c r="J18" s="302"/>
      <c r="K18" s="302"/>
      <c r="L18" s="362"/>
    </row>
    <row r="19" spans="1:12" ht="15" customHeight="1">
      <c r="A19" s="122">
        <v>2.2999999999999998</v>
      </c>
      <c r="B19" s="442" t="s">
        <v>864</v>
      </c>
      <c r="C19" s="443"/>
      <c r="D19" s="444"/>
      <c r="E19" s="302"/>
      <c r="F19" s="302"/>
      <c r="G19" s="372"/>
      <c r="H19" s="378">
        <f>'ESTIMACIÓN DE INGRESOS'!C28</f>
        <v>0</v>
      </c>
      <c r="I19" s="123" t="e">
        <f>H19/E19-1</f>
        <v>#DIV/0!</v>
      </c>
      <c r="J19" s="302"/>
      <c r="K19" s="302"/>
      <c r="L19" s="362"/>
    </row>
    <row r="20" spans="1:12" ht="15" customHeight="1">
      <c r="A20" s="122">
        <v>2.4</v>
      </c>
      <c r="B20" s="442" t="s">
        <v>865</v>
      </c>
      <c r="C20" s="443"/>
      <c r="D20" s="444"/>
      <c r="E20" s="301"/>
      <c r="F20" s="301"/>
      <c r="G20" s="371"/>
      <c r="H20" s="378">
        <f>'ESTIMACIÓN DE INGRESOS'!C29</f>
        <v>0</v>
      </c>
      <c r="I20" s="123" t="e">
        <f>H20/E20-1</f>
        <v>#DIV/0!</v>
      </c>
      <c r="J20" s="301"/>
      <c r="K20" s="301"/>
      <c r="L20" s="361"/>
    </row>
    <row r="21" spans="1:12" ht="15" customHeight="1">
      <c r="A21" s="122">
        <v>2.5</v>
      </c>
      <c r="B21" s="442" t="s">
        <v>1106</v>
      </c>
      <c r="C21" s="443"/>
      <c r="D21" s="444"/>
      <c r="E21" s="301"/>
      <c r="F21" s="301"/>
      <c r="G21" s="371"/>
      <c r="H21" s="378">
        <f>'ESTIMACIÓN DE INGRESOS'!C30</f>
        <v>0</v>
      </c>
      <c r="I21" s="123" t="e">
        <f>H21/E21-1</f>
        <v>#DIV/0!</v>
      </c>
      <c r="J21" s="301"/>
      <c r="K21" s="301"/>
      <c r="L21" s="361"/>
    </row>
    <row r="22" spans="1:12" ht="16.899999999999999" customHeight="1">
      <c r="A22" s="223">
        <v>3</v>
      </c>
      <c r="B22" s="441" t="s">
        <v>16</v>
      </c>
      <c r="C22" s="441"/>
      <c r="D22" s="441"/>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0" t="s">
        <v>17</v>
      </c>
      <c r="C23" s="440"/>
      <c r="D23" s="440"/>
      <c r="E23" s="302"/>
      <c r="F23" s="302"/>
      <c r="G23" s="372"/>
      <c r="H23" s="378">
        <f>'ESTIMACIÓN DE INGRESOS'!C32</f>
        <v>0</v>
      </c>
      <c r="I23" s="124" t="e">
        <f t="shared" si="0"/>
        <v>#DIV/0!</v>
      </c>
      <c r="J23" s="302"/>
      <c r="K23" s="302"/>
      <c r="L23" s="362"/>
    </row>
    <row r="24" spans="1:12" ht="22.9" customHeight="1">
      <c r="A24" s="122">
        <v>3.9</v>
      </c>
      <c r="B24" s="445" t="s">
        <v>1107</v>
      </c>
      <c r="C24" s="440"/>
      <c r="D24" s="440"/>
      <c r="E24" s="302"/>
      <c r="F24" s="302"/>
      <c r="G24" s="372"/>
      <c r="H24" s="378">
        <f>'ESTIMACIÓN DE INGRESOS'!C33</f>
        <v>0</v>
      </c>
      <c r="I24" s="124" t="e">
        <f t="shared" si="0"/>
        <v>#DIV/0!</v>
      </c>
      <c r="J24" s="302"/>
      <c r="K24" s="302"/>
      <c r="L24" s="362"/>
    </row>
    <row r="25" spans="1:12" ht="19.149999999999999" customHeight="1">
      <c r="A25" s="223">
        <v>4</v>
      </c>
      <c r="B25" s="441" t="s">
        <v>18</v>
      </c>
      <c r="C25" s="441"/>
      <c r="D25" s="441"/>
      <c r="E25" s="303">
        <f>SUM(E26:E31)</f>
        <v>0</v>
      </c>
      <c r="F25" s="303">
        <f>SUM(F26:F31)</f>
        <v>0</v>
      </c>
      <c r="G25" s="373">
        <f>SUM(G26:G31)</f>
        <v>0</v>
      </c>
      <c r="H25" s="379">
        <f>SUM(H26:H31)</f>
        <v>0</v>
      </c>
      <c r="I25" s="225" t="e">
        <f t="shared" si="0"/>
        <v>#DIV/0!</v>
      </c>
      <c r="J25" s="303">
        <f>SUM(J26:J31)</f>
        <v>0</v>
      </c>
      <c r="K25" s="303">
        <f>SUM(K26:K31)</f>
        <v>0</v>
      </c>
      <c r="L25" s="363">
        <f>SUM(L26:L31)</f>
        <v>0</v>
      </c>
    </row>
    <row r="26" spans="1:12">
      <c r="A26" s="122">
        <v>4.0999999999999996</v>
      </c>
      <c r="B26" s="446" t="s">
        <v>857</v>
      </c>
      <c r="C26" s="446"/>
      <c r="D26" s="446"/>
      <c r="E26" s="301"/>
      <c r="F26" s="301"/>
      <c r="G26" s="371"/>
      <c r="H26" s="378">
        <f>'ESTIMACIÓN DE INGRESOS'!$C$35</f>
        <v>0</v>
      </c>
      <c r="I26" s="123" t="e">
        <f t="shared" si="0"/>
        <v>#DIV/0!</v>
      </c>
      <c r="J26" s="301"/>
      <c r="K26" s="301"/>
      <c r="L26" s="361"/>
    </row>
    <row r="27" spans="1:12" ht="15" customHeight="1">
      <c r="A27" s="122">
        <v>4.2</v>
      </c>
      <c r="B27" s="446" t="s">
        <v>1110</v>
      </c>
      <c r="C27" s="446"/>
      <c r="D27" s="446"/>
      <c r="E27" s="302"/>
      <c r="F27" s="302"/>
      <c r="G27" s="372"/>
      <c r="H27" s="380">
        <f>'ESTIMACIÓN DE INGRESOS'!C38</f>
        <v>0</v>
      </c>
      <c r="I27" s="298" t="e">
        <f t="shared" si="0"/>
        <v>#DIV/0!</v>
      </c>
      <c r="J27" s="302"/>
      <c r="K27" s="302"/>
      <c r="L27" s="362"/>
    </row>
    <row r="28" spans="1:12" ht="15" customHeight="1">
      <c r="A28" s="122">
        <v>4.3</v>
      </c>
      <c r="B28" s="448" t="s">
        <v>858</v>
      </c>
      <c r="C28" s="449"/>
      <c r="D28" s="450"/>
      <c r="E28" s="302"/>
      <c r="F28" s="302"/>
      <c r="G28" s="372"/>
      <c r="H28" s="378">
        <f>'ESTIMACIÓN DE INGRESOS'!C39</f>
        <v>0</v>
      </c>
      <c r="I28" s="123" t="e">
        <f t="shared" si="0"/>
        <v>#DIV/0!</v>
      </c>
      <c r="J28" s="302"/>
      <c r="K28" s="302"/>
      <c r="L28" s="362"/>
    </row>
    <row r="29" spans="1:12" ht="15" customHeight="1">
      <c r="A29" s="122">
        <v>4.4000000000000004</v>
      </c>
      <c r="B29" s="446" t="s">
        <v>859</v>
      </c>
      <c r="C29" s="446"/>
      <c r="D29" s="446"/>
      <c r="E29" s="301"/>
      <c r="F29" s="301"/>
      <c r="G29" s="371"/>
      <c r="H29" s="378">
        <f>'ESTIMACIÓN DE INGRESOS'!C54</f>
        <v>0</v>
      </c>
      <c r="I29" s="123" t="e">
        <f t="shared" ref="I29:I68" si="2">H29/E29-1</f>
        <v>#DIV/0!</v>
      </c>
      <c r="J29" s="301"/>
      <c r="K29" s="301"/>
      <c r="L29" s="361"/>
    </row>
    <row r="30" spans="1:12" ht="15" customHeight="1">
      <c r="A30" s="122">
        <v>4.5</v>
      </c>
      <c r="B30" s="446" t="s">
        <v>1021</v>
      </c>
      <c r="C30" s="446"/>
      <c r="D30" s="446"/>
      <c r="E30" s="301"/>
      <c r="F30" s="301"/>
      <c r="G30" s="371"/>
      <c r="H30" s="378">
        <f>'ESTIMACIÓN DE INGRESOS'!C55</f>
        <v>0</v>
      </c>
      <c r="I30" s="123" t="e">
        <f t="shared" ref="I30" si="3">H30/E30-1</f>
        <v>#DIV/0!</v>
      </c>
      <c r="J30" s="301"/>
      <c r="K30" s="301"/>
      <c r="L30" s="361"/>
    </row>
    <row r="31" spans="1:12" ht="22.9" customHeight="1">
      <c r="A31" s="122">
        <v>4.9000000000000004</v>
      </c>
      <c r="B31" s="446" t="s">
        <v>1109</v>
      </c>
      <c r="C31" s="446"/>
      <c r="D31" s="446"/>
      <c r="E31" s="301"/>
      <c r="F31" s="301"/>
      <c r="G31" s="371"/>
      <c r="H31" s="378">
        <f>'ESTIMACIÓN DE INGRESOS'!$C$60</f>
        <v>0</v>
      </c>
      <c r="I31" s="123" t="e">
        <f t="shared" si="2"/>
        <v>#DIV/0!</v>
      </c>
      <c r="J31" s="301"/>
      <c r="K31" s="301"/>
      <c r="L31" s="361"/>
    </row>
    <row r="32" spans="1:12" ht="19.899999999999999" customHeight="1">
      <c r="A32" s="223">
        <v>5</v>
      </c>
      <c r="B32" s="441" t="s">
        <v>19</v>
      </c>
      <c r="C32" s="441"/>
      <c r="D32" s="441"/>
      <c r="E32" s="303">
        <f>SUM(E33:E35)</f>
        <v>0</v>
      </c>
      <c r="F32" s="303">
        <f>SUM(F33:F35)</f>
        <v>0</v>
      </c>
      <c r="G32" s="373">
        <f>SUM(G33:G35)</f>
        <v>0</v>
      </c>
      <c r="H32" s="379">
        <f>SUM(H33:H35)</f>
        <v>0</v>
      </c>
      <c r="I32" s="225" t="e">
        <f t="shared" si="2"/>
        <v>#DIV/0!</v>
      </c>
      <c r="J32" s="303">
        <f>SUM(J33:J35)</f>
        <v>0</v>
      </c>
      <c r="K32" s="303">
        <f>SUM(K33:K35)</f>
        <v>0</v>
      </c>
      <c r="L32" s="363">
        <f>SUM(L33:L35)</f>
        <v>0</v>
      </c>
    </row>
    <row r="33" spans="1:12" ht="15" customHeight="1">
      <c r="A33" s="122">
        <v>5.0999999999999996</v>
      </c>
      <c r="B33" s="446" t="s">
        <v>903</v>
      </c>
      <c r="C33" s="446"/>
      <c r="D33" s="446"/>
      <c r="E33" s="301"/>
      <c r="F33" s="301"/>
      <c r="G33" s="371"/>
      <c r="H33" s="378">
        <f>'ESTIMACIÓN DE INGRESOS'!$C$62</f>
        <v>0</v>
      </c>
      <c r="I33" s="123" t="e">
        <f t="shared" si="2"/>
        <v>#DIV/0!</v>
      </c>
      <c r="J33" s="301"/>
      <c r="K33" s="301"/>
      <c r="L33" s="361"/>
    </row>
    <row r="34" spans="1:12" ht="15" customHeight="1">
      <c r="A34" s="122">
        <v>5.2</v>
      </c>
      <c r="B34" s="446" t="s">
        <v>1022</v>
      </c>
      <c r="C34" s="446"/>
      <c r="D34" s="446"/>
      <c r="E34" s="301"/>
      <c r="F34" s="301"/>
      <c r="G34" s="371"/>
      <c r="H34" s="380">
        <f>'ESTIMACIÓN DE INGRESOS'!C66</f>
        <v>0</v>
      </c>
      <c r="I34" s="298" t="e">
        <f t="shared" si="2"/>
        <v>#DIV/0!</v>
      </c>
      <c r="J34" s="301"/>
      <c r="K34" s="301"/>
      <c r="L34" s="361"/>
    </row>
    <row r="35" spans="1:12" ht="21" customHeight="1">
      <c r="A35" s="122">
        <v>5.9</v>
      </c>
      <c r="B35" s="446" t="s">
        <v>1023</v>
      </c>
      <c r="C35" s="446"/>
      <c r="D35" s="446"/>
      <c r="E35" s="301"/>
      <c r="F35" s="301"/>
      <c r="G35" s="371"/>
      <c r="H35" s="378">
        <f>'ESTIMACIÓN DE INGRESOS'!C67</f>
        <v>0</v>
      </c>
      <c r="I35" s="123" t="e">
        <f t="shared" si="2"/>
        <v>#DIV/0!</v>
      </c>
      <c r="J35" s="301"/>
      <c r="K35" s="301"/>
      <c r="L35" s="361"/>
    </row>
    <row r="36" spans="1:12" ht="21" customHeight="1">
      <c r="A36" s="223">
        <v>6</v>
      </c>
      <c r="B36" s="441" t="s">
        <v>20</v>
      </c>
      <c r="C36" s="441"/>
      <c r="D36" s="441"/>
      <c r="E36" s="303">
        <f>SUM(E37:E40)</f>
        <v>0</v>
      </c>
      <c r="F36" s="303">
        <f>SUM(F37:F40)</f>
        <v>0</v>
      </c>
      <c r="G36" s="373">
        <f>SUM(G37:G40)</f>
        <v>350758</v>
      </c>
      <c r="H36" s="379">
        <f>SUM(H37:H40)</f>
        <v>363034.63349999994</v>
      </c>
      <c r="I36" s="225" t="e">
        <f t="shared" si="2"/>
        <v>#DIV/0!</v>
      </c>
      <c r="J36" s="303">
        <f>SUM(J37:J40)</f>
        <v>0</v>
      </c>
      <c r="K36" s="303">
        <f>SUM(K37:K40)</f>
        <v>0</v>
      </c>
      <c r="L36" s="363">
        <f>SUM(L37:L40)</f>
        <v>0</v>
      </c>
    </row>
    <row r="37" spans="1:12" ht="15" customHeight="1">
      <c r="A37" s="122">
        <v>6.1</v>
      </c>
      <c r="B37" s="446" t="s">
        <v>904</v>
      </c>
      <c r="C37" s="446"/>
      <c r="D37" s="446"/>
      <c r="E37" s="301"/>
      <c r="F37" s="301"/>
      <c r="G37" s="371">
        <v>350758</v>
      </c>
      <c r="H37" s="378">
        <f>'ESTIMACIÓN DE INGRESOS'!$C$69</f>
        <v>363034.63349999994</v>
      </c>
      <c r="I37" s="123" t="e">
        <f t="shared" si="2"/>
        <v>#DIV/0!</v>
      </c>
      <c r="J37" s="301"/>
      <c r="K37" s="301"/>
      <c r="L37" s="361"/>
    </row>
    <row r="38" spans="1:12" ht="15" customHeight="1">
      <c r="A38" s="122">
        <v>6.2</v>
      </c>
      <c r="B38" s="446" t="s">
        <v>1024</v>
      </c>
      <c r="C38" s="446"/>
      <c r="D38" s="446"/>
      <c r="E38" s="301"/>
      <c r="F38" s="301"/>
      <c r="G38" s="371"/>
      <c r="H38" s="378">
        <f>'ESTIMACIÓN DE INGRESOS'!C77</f>
        <v>0</v>
      </c>
      <c r="I38" s="123" t="e">
        <f t="shared" si="2"/>
        <v>#DIV/0!</v>
      </c>
      <c r="J38" s="301"/>
      <c r="K38" s="301"/>
      <c r="L38" s="361"/>
    </row>
    <row r="39" spans="1:12" ht="15" customHeight="1">
      <c r="A39" s="122">
        <v>6.3</v>
      </c>
      <c r="B39" s="446" t="s">
        <v>1025</v>
      </c>
      <c r="C39" s="446"/>
      <c r="D39" s="446"/>
      <c r="E39" s="301"/>
      <c r="F39" s="301"/>
      <c r="G39" s="371"/>
      <c r="H39" s="378">
        <f>'ESTIMACIÓN DE INGRESOS'!C78</f>
        <v>0</v>
      </c>
      <c r="I39" s="123" t="e">
        <f t="shared" si="2"/>
        <v>#DIV/0!</v>
      </c>
      <c r="J39" s="301"/>
      <c r="K39" s="301"/>
      <c r="L39" s="361"/>
    </row>
    <row r="40" spans="1:12" ht="21.6" customHeight="1">
      <c r="A40" s="122">
        <v>6.9</v>
      </c>
      <c r="B40" s="446" t="s">
        <v>1028</v>
      </c>
      <c r="C40" s="446"/>
      <c r="D40" s="446"/>
      <c r="E40" s="301"/>
      <c r="F40" s="301"/>
      <c r="G40" s="371"/>
      <c r="H40" s="378">
        <f>'ESTIMACIÓN DE INGRESOS'!C79</f>
        <v>0</v>
      </c>
      <c r="I40" s="123" t="e">
        <f t="shared" si="2"/>
        <v>#DIV/0!</v>
      </c>
      <c r="J40" s="301"/>
      <c r="K40" s="301"/>
      <c r="L40" s="361"/>
    </row>
    <row r="41" spans="1:12" ht="20.45" customHeight="1">
      <c r="A41" s="223">
        <v>7</v>
      </c>
      <c r="B41" s="441" t="s">
        <v>1029</v>
      </c>
      <c r="C41" s="441"/>
      <c r="D41" s="441"/>
      <c r="E41" s="303">
        <f>SUM(E42:E50)</f>
        <v>0</v>
      </c>
      <c r="F41" s="303">
        <f>SUM(F42:F50)</f>
        <v>0</v>
      </c>
      <c r="G41" s="373">
        <f>SUM(G42:G50)</f>
        <v>0</v>
      </c>
      <c r="H41" s="379">
        <f>SUM(H42:H50)</f>
        <v>0</v>
      </c>
      <c r="I41" s="225" t="e">
        <f t="shared" si="2"/>
        <v>#DIV/0!</v>
      </c>
      <c r="J41" s="303">
        <f>SUM(J42:J50)</f>
        <v>0</v>
      </c>
      <c r="K41" s="303">
        <f>SUM(K42:K50)</f>
        <v>0</v>
      </c>
      <c r="L41" s="363">
        <f>SUM(L42:L50)</f>
        <v>0</v>
      </c>
    </row>
    <row r="42" spans="1:12" ht="21.6" customHeight="1">
      <c r="A42" s="122">
        <v>7.1</v>
      </c>
      <c r="B42" s="446" t="s">
        <v>1030</v>
      </c>
      <c r="C42" s="446"/>
      <c r="D42" s="446"/>
      <c r="E42" s="305"/>
      <c r="F42" s="305"/>
      <c r="G42" s="374"/>
      <c r="H42" s="378">
        <f>'ESTIMACIÓN DE INGRESOS'!C81</f>
        <v>0</v>
      </c>
      <c r="I42" s="123" t="e">
        <f t="shared" si="2"/>
        <v>#DIV/0!</v>
      </c>
      <c r="J42" s="305"/>
      <c r="K42" s="305"/>
      <c r="L42" s="364"/>
    </row>
    <row r="43" spans="1:12" ht="22.15" customHeight="1">
      <c r="A43" s="122">
        <v>7.2</v>
      </c>
      <c r="B43" s="446" t="s">
        <v>1031</v>
      </c>
      <c r="C43" s="446"/>
      <c r="D43" s="446"/>
      <c r="E43" s="305"/>
      <c r="F43" s="305"/>
      <c r="G43" s="374"/>
      <c r="H43" s="378">
        <f>'ESTIMACIÓN DE INGRESOS'!C82</f>
        <v>0</v>
      </c>
      <c r="I43" s="123" t="e">
        <f t="shared" si="2"/>
        <v>#DIV/0!</v>
      </c>
      <c r="J43" s="305"/>
      <c r="K43" s="305"/>
      <c r="L43" s="364"/>
    </row>
    <row r="44" spans="1:12" ht="24.6" customHeight="1">
      <c r="A44" s="122">
        <v>7.3</v>
      </c>
      <c r="B44" s="446" t="s">
        <v>1032</v>
      </c>
      <c r="C44" s="446"/>
      <c r="D44" s="446"/>
      <c r="E44" s="305"/>
      <c r="F44" s="305"/>
      <c r="G44" s="374"/>
      <c r="H44" s="378">
        <f>'ESTIMACIÓN DE INGRESOS'!C83</f>
        <v>0</v>
      </c>
      <c r="I44" s="123" t="e">
        <f t="shared" si="2"/>
        <v>#DIV/0!</v>
      </c>
      <c r="J44" s="305"/>
      <c r="K44" s="305"/>
      <c r="L44" s="364"/>
    </row>
    <row r="45" spans="1:12" ht="26.45" customHeight="1">
      <c r="A45" s="122">
        <v>7.4</v>
      </c>
      <c r="B45" s="446" t="s">
        <v>1033</v>
      </c>
      <c r="C45" s="446"/>
      <c r="D45" s="446"/>
      <c r="E45" s="305"/>
      <c r="F45" s="305"/>
      <c r="G45" s="374"/>
      <c r="H45" s="378">
        <f>'ESTIMACIÓN DE INGRESOS'!C84</f>
        <v>0</v>
      </c>
      <c r="I45" s="123" t="e">
        <f t="shared" si="2"/>
        <v>#DIV/0!</v>
      </c>
      <c r="J45" s="305"/>
      <c r="K45" s="305"/>
      <c r="L45" s="364"/>
    </row>
    <row r="46" spans="1:12" ht="26.45" customHeight="1">
      <c r="A46" s="122">
        <v>7.5</v>
      </c>
      <c r="B46" s="446" t="s">
        <v>1034</v>
      </c>
      <c r="C46" s="446"/>
      <c r="D46" s="446"/>
      <c r="E46" s="305"/>
      <c r="F46" s="305"/>
      <c r="G46" s="374"/>
      <c r="H46" s="378">
        <f>'ESTIMACIÓN DE INGRESOS'!C85</f>
        <v>0</v>
      </c>
      <c r="I46" s="123" t="e">
        <f t="shared" si="2"/>
        <v>#DIV/0!</v>
      </c>
      <c r="J46" s="305"/>
      <c r="K46" s="305"/>
      <c r="L46" s="364"/>
    </row>
    <row r="47" spans="1:12" ht="26.45" customHeight="1">
      <c r="A47" s="122">
        <v>7.6</v>
      </c>
      <c r="B47" s="446" t="s">
        <v>1035</v>
      </c>
      <c r="C47" s="446"/>
      <c r="D47" s="446"/>
      <c r="E47" s="305"/>
      <c r="F47" s="305"/>
      <c r="G47" s="374"/>
      <c r="H47" s="378">
        <f>'ESTIMACIÓN DE INGRESOS'!C86</f>
        <v>0</v>
      </c>
      <c r="I47" s="123" t="e">
        <f t="shared" si="2"/>
        <v>#DIV/0!</v>
      </c>
      <c r="J47" s="305"/>
      <c r="K47" s="305"/>
      <c r="L47" s="364"/>
    </row>
    <row r="48" spans="1:12" ht="26.45" customHeight="1">
      <c r="A48" s="122">
        <v>7.7</v>
      </c>
      <c r="B48" s="446" t="s">
        <v>1036</v>
      </c>
      <c r="C48" s="446"/>
      <c r="D48" s="446"/>
      <c r="E48" s="305"/>
      <c r="F48" s="305"/>
      <c r="G48" s="374"/>
      <c r="H48" s="378">
        <f>'ESTIMACIÓN DE INGRESOS'!C87</f>
        <v>0</v>
      </c>
      <c r="I48" s="123" t="e">
        <f t="shared" si="2"/>
        <v>#DIV/0!</v>
      </c>
      <c r="J48" s="305"/>
      <c r="K48" s="305"/>
      <c r="L48" s="364"/>
    </row>
    <row r="49" spans="1:12" ht="26.45" customHeight="1">
      <c r="A49" s="122">
        <v>7.8</v>
      </c>
      <c r="B49" s="446" t="s">
        <v>1037</v>
      </c>
      <c r="C49" s="446"/>
      <c r="D49" s="446"/>
      <c r="E49" s="305"/>
      <c r="F49" s="305"/>
      <c r="G49" s="374"/>
      <c r="H49" s="378">
        <f>'ESTIMACIÓN DE INGRESOS'!C88</f>
        <v>0</v>
      </c>
      <c r="I49" s="123" t="e">
        <f t="shared" si="2"/>
        <v>#DIV/0!</v>
      </c>
      <c r="J49" s="305"/>
      <c r="K49" s="305"/>
      <c r="L49" s="364"/>
    </row>
    <row r="50" spans="1:12" ht="20.45" customHeight="1">
      <c r="A50" s="122">
        <v>7.9</v>
      </c>
      <c r="B50" s="446" t="s">
        <v>1038</v>
      </c>
      <c r="C50" s="446"/>
      <c r="D50" s="446"/>
      <c r="E50" s="305"/>
      <c r="F50" s="305"/>
      <c r="G50" s="374"/>
      <c r="H50" s="378">
        <f>'ESTIMACIÓN DE INGRESOS'!C89</f>
        <v>0</v>
      </c>
      <c r="I50" s="123" t="e">
        <f t="shared" si="2"/>
        <v>#DIV/0!</v>
      </c>
      <c r="J50" s="305"/>
      <c r="K50" s="305"/>
      <c r="L50" s="364"/>
    </row>
    <row r="51" spans="1:12" ht="24.6" customHeight="1">
      <c r="A51" s="223">
        <v>8</v>
      </c>
      <c r="B51" s="441" t="s">
        <v>1039</v>
      </c>
      <c r="C51" s="441"/>
      <c r="D51" s="441"/>
      <c r="E51" s="303">
        <f>SUM(E52:E56)</f>
        <v>0</v>
      </c>
      <c r="F51" s="303">
        <f>SUM(F52:F56)</f>
        <v>0</v>
      </c>
      <c r="G51" s="373">
        <f>SUM(G52:G56)</f>
        <v>1131164</v>
      </c>
      <c r="H51" s="379">
        <f>SUM(H52:H56)</f>
        <v>1170755</v>
      </c>
      <c r="I51" s="225" t="e">
        <f t="shared" si="2"/>
        <v>#DIV/0!</v>
      </c>
      <c r="J51" s="303">
        <f>SUM(J52:J56)</f>
        <v>0</v>
      </c>
      <c r="K51" s="303">
        <f>SUM(K52:K56)</f>
        <v>0</v>
      </c>
      <c r="L51" s="363">
        <f>SUM(L52:L56)</f>
        <v>0</v>
      </c>
    </row>
    <row r="52" spans="1:12">
      <c r="A52" s="122">
        <v>8.1</v>
      </c>
      <c r="B52" s="446" t="s">
        <v>22</v>
      </c>
      <c r="C52" s="446"/>
      <c r="D52" s="446"/>
      <c r="E52" s="301"/>
      <c r="F52" s="301"/>
      <c r="G52" s="371">
        <v>1131164</v>
      </c>
      <c r="H52" s="378">
        <f>'ESTIMACIÓN DE INGRESOS'!$C$91</f>
        <v>1170755</v>
      </c>
      <c r="I52" s="123" t="e">
        <f t="shared" si="2"/>
        <v>#DIV/0!</v>
      </c>
      <c r="J52" s="301"/>
      <c r="K52" s="301"/>
      <c r="L52" s="361"/>
    </row>
    <row r="53" spans="1:12">
      <c r="A53" s="122">
        <v>8.1999999999999993</v>
      </c>
      <c r="B53" s="446" t="s">
        <v>23</v>
      </c>
      <c r="C53" s="446"/>
      <c r="D53" s="446"/>
      <c r="E53" s="301"/>
      <c r="F53" s="301"/>
      <c r="G53" s="371"/>
      <c r="H53" s="378">
        <f>'ESTIMACIÓN DE INGRESOS'!$C$94</f>
        <v>0</v>
      </c>
      <c r="I53" s="123" t="e">
        <f t="shared" si="2"/>
        <v>#DIV/0!</v>
      </c>
      <c r="J53" s="301"/>
      <c r="K53" s="301"/>
      <c r="L53" s="361"/>
    </row>
    <row r="54" spans="1:12">
      <c r="A54" s="122">
        <v>8.3000000000000007</v>
      </c>
      <c r="B54" s="446" t="s">
        <v>24</v>
      </c>
      <c r="C54" s="446"/>
      <c r="D54" s="446"/>
      <c r="E54" s="301"/>
      <c r="F54" s="301"/>
      <c r="G54" s="371"/>
      <c r="H54" s="378">
        <f>'ESTIMACIÓN DE INGRESOS'!C99</f>
        <v>0</v>
      </c>
      <c r="I54" s="123" t="e">
        <f t="shared" si="2"/>
        <v>#DIV/0!</v>
      </c>
      <c r="J54" s="301"/>
      <c r="K54" s="301"/>
      <c r="L54" s="361"/>
    </row>
    <row r="55" spans="1:12">
      <c r="A55" s="122">
        <v>8.4</v>
      </c>
      <c r="B55" s="446" t="s">
        <v>1040</v>
      </c>
      <c r="C55" s="446"/>
      <c r="D55" s="446"/>
      <c r="E55" s="301"/>
      <c r="F55" s="301"/>
      <c r="G55" s="371"/>
      <c r="H55" s="378">
        <f>'ESTIMACIÓN DE INGRESOS'!C100</f>
        <v>0</v>
      </c>
      <c r="I55" s="123" t="e">
        <f t="shared" si="2"/>
        <v>#DIV/0!</v>
      </c>
      <c r="J55" s="301"/>
      <c r="K55" s="301"/>
      <c r="L55" s="361"/>
    </row>
    <row r="56" spans="1:12">
      <c r="A56" s="122">
        <v>8.5</v>
      </c>
      <c r="B56" s="446" t="s">
        <v>1041</v>
      </c>
      <c r="C56" s="446"/>
      <c r="D56" s="446"/>
      <c r="E56" s="301"/>
      <c r="F56" s="301"/>
      <c r="G56" s="371"/>
      <c r="H56" s="378">
        <f>'ESTIMACIÓN DE INGRESOS'!C101</f>
        <v>0</v>
      </c>
      <c r="I56" s="123" t="e">
        <f t="shared" si="2"/>
        <v>#DIV/0!</v>
      </c>
      <c r="J56" s="301"/>
      <c r="K56" s="301"/>
      <c r="L56" s="361"/>
    </row>
    <row r="57" spans="1:12" ht="24.75" customHeight="1">
      <c r="A57" s="223">
        <v>9</v>
      </c>
      <c r="B57" s="441" t="s">
        <v>1042</v>
      </c>
      <c r="C57" s="441"/>
      <c r="D57" s="441"/>
      <c r="E57" s="303">
        <f>SUM(E58:E64)</f>
        <v>0</v>
      </c>
      <c r="F57" s="303">
        <f>SUM(F58:F64)</f>
        <v>0</v>
      </c>
      <c r="G57" s="373">
        <f>SUM(G58:G64)</f>
        <v>3309714</v>
      </c>
      <c r="H57" s="379">
        <f>SUM(H58:H64)</f>
        <v>3425553.8243999998</v>
      </c>
      <c r="I57" s="225" t="e">
        <f t="shared" si="2"/>
        <v>#DIV/0!</v>
      </c>
      <c r="J57" s="303">
        <f>SUM(J58:J64)</f>
        <v>0</v>
      </c>
      <c r="K57" s="303">
        <f>SUM(K58:K64)</f>
        <v>0</v>
      </c>
      <c r="L57" s="363">
        <f>SUM(L58:L64)</f>
        <v>0</v>
      </c>
    </row>
    <row r="58" spans="1:12">
      <c r="A58" s="122">
        <v>9.1</v>
      </c>
      <c r="B58" s="446" t="s">
        <v>1043</v>
      </c>
      <c r="C58" s="446"/>
      <c r="D58" s="446"/>
      <c r="E58" s="301"/>
      <c r="F58" s="301"/>
      <c r="G58" s="371"/>
      <c r="H58" s="378">
        <f>'ESTIMACIÓN DE INGRESOS'!C103</f>
        <v>0</v>
      </c>
      <c r="I58" s="123" t="e">
        <f t="shared" si="2"/>
        <v>#DIV/0!</v>
      </c>
      <c r="J58" s="301"/>
      <c r="K58" s="301"/>
      <c r="L58" s="361"/>
    </row>
    <row r="59" spans="1:12">
      <c r="A59" s="122">
        <v>9.1999999999999993</v>
      </c>
      <c r="B59" s="446" t="s">
        <v>1044</v>
      </c>
      <c r="C59" s="446"/>
      <c r="D59" s="446"/>
      <c r="E59" s="302"/>
      <c r="F59" s="302"/>
      <c r="G59" s="372"/>
      <c r="H59" s="380">
        <f>'ESTIMACIÓN DE INGRESOS'!C104</f>
        <v>0</v>
      </c>
      <c r="I59" s="298" t="e">
        <f t="shared" si="2"/>
        <v>#DIV/0!</v>
      </c>
      <c r="J59" s="302"/>
      <c r="K59" s="302"/>
      <c r="L59" s="362"/>
    </row>
    <row r="60" spans="1:12">
      <c r="A60" s="122">
        <v>9.3000000000000007</v>
      </c>
      <c r="B60" s="446" t="s">
        <v>1045</v>
      </c>
      <c r="C60" s="446"/>
      <c r="D60" s="446"/>
      <c r="E60" s="302"/>
      <c r="F60" s="302"/>
      <c r="G60" s="372">
        <v>3309714</v>
      </c>
      <c r="H60" s="378">
        <f>'ESTIMACIÓN DE INGRESOS'!C105</f>
        <v>3425553.8243999998</v>
      </c>
      <c r="I60" s="123" t="e">
        <f t="shared" si="2"/>
        <v>#DIV/0!</v>
      </c>
      <c r="J60" s="302"/>
      <c r="K60" s="302"/>
      <c r="L60" s="362"/>
    </row>
    <row r="61" spans="1:12">
      <c r="A61" s="122">
        <v>9.4</v>
      </c>
      <c r="B61" s="446" t="s">
        <v>1046</v>
      </c>
      <c r="C61" s="446"/>
      <c r="D61" s="446"/>
      <c r="E61" s="302"/>
      <c r="F61" s="302"/>
      <c r="G61" s="372"/>
      <c r="H61" s="380">
        <f>'ESTIMACIÓN DE INGRESOS'!C106</f>
        <v>0</v>
      </c>
      <c r="I61" s="298" t="e">
        <f t="shared" si="2"/>
        <v>#DIV/0!</v>
      </c>
      <c r="J61" s="302"/>
      <c r="K61" s="302"/>
      <c r="L61" s="362"/>
    </row>
    <row r="62" spans="1:12">
      <c r="A62" s="122">
        <v>9.5</v>
      </c>
      <c r="B62" s="446" t="s">
        <v>66</v>
      </c>
      <c r="C62" s="446"/>
      <c r="D62" s="446"/>
      <c r="E62" s="302"/>
      <c r="F62" s="302"/>
      <c r="G62" s="372"/>
      <c r="H62" s="378">
        <f>'ESTIMACIÓN DE INGRESOS'!C107</f>
        <v>0</v>
      </c>
      <c r="I62" s="123" t="e">
        <f t="shared" si="2"/>
        <v>#DIV/0!</v>
      </c>
      <c r="J62" s="302"/>
      <c r="K62" s="302"/>
      <c r="L62" s="362"/>
    </row>
    <row r="63" spans="1:12">
      <c r="A63" s="122">
        <v>9.6</v>
      </c>
      <c r="B63" s="446" t="s">
        <v>1047</v>
      </c>
      <c r="C63" s="446"/>
      <c r="D63" s="446"/>
      <c r="E63" s="302"/>
      <c r="F63" s="302"/>
      <c r="G63" s="372"/>
      <c r="H63" s="380">
        <f>'ESTIMACIÓN DE INGRESOS'!C108</f>
        <v>0</v>
      </c>
      <c r="I63" s="298" t="e">
        <f t="shared" si="2"/>
        <v>#DIV/0!</v>
      </c>
      <c r="J63" s="302"/>
      <c r="K63" s="302"/>
      <c r="L63" s="362"/>
    </row>
    <row r="64" spans="1:12">
      <c r="A64" s="122">
        <v>9.6999999999999993</v>
      </c>
      <c r="B64" s="446" t="s">
        <v>1048</v>
      </c>
      <c r="C64" s="446"/>
      <c r="D64" s="446"/>
      <c r="E64" s="302"/>
      <c r="F64" s="302"/>
      <c r="G64" s="372"/>
      <c r="H64" s="378">
        <f>'ESTIMACIÓN DE INGRESOS'!C109</f>
        <v>0</v>
      </c>
      <c r="I64" s="125" t="e">
        <f t="shared" si="2"/>
        <v>#DIV/0!</v>
      </c>
      <c r="J64" s="302"/>
      <c r="K64" s="302"/>
      <c r="L64" s="362"/>
    </row>
    <row r="65" spans="1:12" ht="13.9" customHeight="1">
      <c r="A65" s="223">
        <v>0</v>
      </c>
      <c r="B65" s="441" t="s">
        <v>25</v>
      </c>
      <c r="C65" s="441"/>
      <c r="D65" s="441"/>
      <c r="E65" s="303">
        <f>SUM(E66:E68)</f>
        <v>0</v>
      </c>
      <c r="F65" s="303">
        <f>SUM(F66:F68)</f>
        <v>0</v>
      </c>
      <c r="G65" s="373">
        <f>SUM(G66:G68)</f>
        <v>0</v>
      </c>
      <c r="H65" s="379">
        <f>SUM(H66:H68)</f>
        <v>0</v>
      </c>
      <c r="I65" s="225" t="e">
        <f>H65/E65-1</f>
        <v>#DIV/0!</v>
      </c>
      <c r="J65" s="303">
        <f>SUM(J66:J68)</f>
        <v>0</v>
      </c>
      <c r="K65" s="303">
        <f>SUM(K66:K68)</f>
        <v>0</v>
      </c>
      <c r="L65" s="363">
        <f>SUM(L66:L68)</f>
        <v>0</v>
      </c>
    </row>
    <row r="66" spans="1:12" ht="12.75" customHeight="1">
      <c r="A66" s="122">
        <v>0.1</v>
      </c>
      <c r="B66" s="448" t="s">
        <v>860</v>
      </c>
      <c r="C66" s="449"/>
      <c r="D66" s="450"/>
      <c r="E66" s="306"/>
      <c r="F66" s="306"/>
      <c r="G66" s="375"/>
      <c r="H66" s="381">
        <f>'ESTIMACIÓN DE INGRESOS'!C111</f>
        <v>0</v>
      </c>
      <c r="I66" s="125" t="e">
        <f t="shared" si="2"/>
        <v>#DIV/0!</v>
      </c>
      <c r="J66" s="306"/>
      <c r="K66" s="306"/>
      <c r="L66" s="365"/>
    </row>
    <row r="67" spans="1:12">
      <c r="A67" s="122">
        <v>0.2</v>
      </c>
      <c r="B67" s="448" t="s">
        <v>1049</v>
      </c>
      <c r="C67" s="449"/>
      <c r="D67" s="450"/>
      <c r="E67" s="306"/>
      <c r="F67" s="306"/>
      <c r="G67" s="375"/>
      <c r="H67" s="382">
        <f>'ESTIMACIÓN DE INGRESOS'!C112</f>
        <v>0</v>
      </c>
      <c r="I67" s="299" t="e">
        <f t="shared" si="2"/>
        <v>#DIV/0!</v>
      </c>
      <c r="J67" s="306"/>
      <c r="K67" s="306"/>
      <c r="L67" s="365"/>
    </row>
    <row r="68" spans="1:12">
      <c r="A68" s="122">
        <v>0.3</v>
      </c>
      <c r="B68" s="339" t="s">
        <v>1050</v>
      </c>
      <c r="C68" s="340"/>
      <c r="D68" s="341"/>
      <c r="E68" s="306"/>
      <c r="F68" s="306"/>
      <c r="G68" s="375"/>
      <c r="H68" s="381">
        <f>'ESTIMACIÓN DE INGRESOS'!C113</f>
        <v>0</v>
      </c>
      <c r="I68" s="125" t="e">
        <f t="shared" si="2"/>
        <v>#DIV/0!</v>
      </c>
      <c r="J68" s="306"/>
      <c r="K68" s="306"/>
      <c r="L68" s="365"/>
    </row>
    <row r="69" spans="1:12" ht="22.9" customHeight="1">
      <c r="A69" s="455" t="s">
        <v>139</v>
      </c>
      <c r="B69" s="456"/>
      <c r="C69" s="456"/>
      <c r="D69" s="456"/>
      <c r="E69" s="304">
        <f>SUM(E6+E16+E22+E25+E32+E36+E41+E51+E57+E65)</f>
        <v>0</v>
      </c>
      <c r="F69" s="304">
        <f>SUM(F6+F16+F22+F25+F32+F36+F41+F51+F57+F65)</f>
        <v>0</v>
      </c>
      <c r="G69" s="376">
        <f>SUM(G6+G16+G22+G25+G32+G36+G41+G51+G57+G65)</f>
        <v>4791636</v>
      </c>
      <c r="H69" s="383">
        <f>SUM(H6+H16+H22+H25+H32+H36+H41+H51+H57+H65)</f>
        <v>4959343.4578999998</v>
      </c>
      <c r="I69" s="226" t="e">
        <f>H69/E69-1</f>
        <v>#DIV/0!</v>
      </c>
      <c r="J69" s="304">
        <f>SUM(J6+J16+J22+J25+J32+J36+J41+J51+J57+J65)</f>
        <v>0</v>
      </c>
      <c r="K69" s="304">
        <f>SUM(K6+K16+K22+K25+K32+K36+K41+K51+K57+K65)</f>
        <v>0</v>
      </c>
      <c r="L69" s="366">
        <f>SUM(L6+L16+L22+L25+L32+L36+L41+L51+L57+L65)</f>
        <v>0</v>
      </c>
    </row>
    <row r="70" spans="1:12" ht="12" customHeight="1">
      <c r="A70" s="454"/>
      <c r="B70" s="454"/>
      <c r="C70" s="454"/>
      <c r="D70" s="454"/>
      <c r="E70" s="454"/>
      <c r="F70" s="454"/>
      <c r="G70" s="454"/>
      <c r="H70" s="454"/>
      <c r="I70" s="454"/>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3" t="s">
        <v>1051</v>
      </c>
      <c r="B73" s="453"/>
      <c r="C73" s="453"/>
      <c r="D73" s="453"/>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1052</v>
      </c>
      <c r="C75" s="7">
        <f>H6+H16+H22+H25+H32+H36+H41</f>
        <v>363034.63349999994</v>
      </c>
      <c r="D75" s="8">
        <f>C75/$C$78</f>
        <v>7.3202156007505972E-2</v>
      </c>
    </row>
    <row r="76" spans="1:12" ht="102">
      <c r="A76" s="5">
        <v>2</v>
      </c>
      <c r="B76" s="6" t="s">
        <v>1112</v>
      </c>
      <c r="C76" s="7">
        <f>H51+H57</f>
        <v>4596308.8244000003</v>
      </c>
      <c r="D76" s="8">
        <f t="shared" ref="D76:D77" si="4">C76/$C$78</f>
        <v>0.9267978439924941</v>
      </c>
    </row>
    <row r="77" spans="1:12" ht="25.5">
      <c r="A77" s="5">
        <v>3</v>
      </c>
      <c r="B77" s="6" t="s">
        <v>1053</v>
      </c>
      <c r="C77" s="7">
        <f>H65</f>
        <v>0</v>
      </c>
      <c r="D77" s="8">
        <f t="shared" si="4"/>
        <v>0</v>
      </c>
    </row>
    <row r="78" spans="1:12">
      <c r="A78" s="118"/>
      <c r="B78" s="233" t="s">
        <v>850</v>
      </c>
      <c r="C78" s="234">
        <f>SUM(C75:C77)</f>
        <v>4959343.4578999998</v>
      </c>
      <c r="D78" s="235">
        <f>SUM(D75:D77)</f>
        <v>1</v>
      </c>
    </row>
    <row r="79" spans="1:12" ht="55.15" customHeight="1">
      <c r="A79" s="447" t="s">
        <v>1056</v>
      </c>
      <c r="B79" s="447"/>
      <c r="C79" s="447"/>
      <c r="D79" s="447"/>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5558944.1174999997</v>
      </c>
      <c r="D81" s="8">
        <f>C81/$C$88</f>
        <v>1</v>
      </c>
    </row>
    <row r="82" spans="1:4">
      <c r="A82" s="5">
        <v>1.2</v>
      </c>
      <c r="B82" s="9" t="s">
        <v>31</v>
      </c>
      <c r="C82" s="10">
        <f>'PRESUP.EGRESOS FUENTE FINANCIAM'!D433</f>
        <v>0</v>
      </c>
      <c r="D82" s="8">
        <f t="shared" ref="D82:D87" si="5">C82/$C$88</f>
        <v>0</v>
      </c>
    </row>
    <row r="83" spans="1:4">
      <c r="A83" s="5">
        <v>1.3</v>
      </c>
      <c r="B83" s="9" t="s">
        <v>1054</v>
      </c>
      <c r="C83" s="10">
        <f>'PRESUP.EGRESOS FUENTE FINANCIAM'!E433</f>
        <v>0</v>
      </c>
      <c r="D83" s="8">
        <f t="shared" si="5"/>
        <v>0</v>
      </c>
    </row>
    <row r="84" spans="1:4">
      <c r="A84" s="5">
        <v>1.4</v>
      </c>
      <c r="B84" s="9" t="s">
        <v>32</v>
      </c>
      <c r="C84" s="10">
        <f>'PRESUP.EGRESOS FUENTE FINANCIAM'!F433</f>
        <v>0</v>
      </c>
      <c r="D84" s="8">
        <f t="shared" si="5"/>
        <v>0</v>
      </c>
    </row>
    <row r="85" spans="1:4">
      <c r="A85" s="5">
        <v>1.5</v>
      </c>
      <c r="B85" s="9" t="s">
        <v>33</v>
      </c>
      <c r="C85" s="10">
        <f>'PRESUP.EGRESOS FUENTE FINANCIAM'!G433</f>
        <v>0</v>
      </c>
      <c r="D85" s="8">
        <f t="shared" si="5"/>
        <v>0</v>
      </c>
    </row>
    <row r="86" spans="1:4">
      <c r="A86" s="5">
        <v>1.6</v>
      </c>
      <c r="B86" s="9" t="s">
        <v>1111</v>
      </c>
      <c r="C86" s="10">
        <f>'PRESUP.EGRESOS FUENTE FINANCIAM'!H433</f>
        <v>0</v>
      </c>
      <c r="D86" s="8">
        <f t="shared" si="5"/>
        <v>0</v>
      </c>
    </row>
    <row r="87" spans="1:4">
      <c r="A87" s="5">
        <v>1.7</v>
      </c>
      <c r="B87" s="9" t="s">
        <v>1055</v>
      </c>
      <c r="C87" s="10">
        <f>'PRESUP.EGRESOS FUENTE FINANCIAM'!I433</f>
        <v>0</v>
      </c>
      <c r="D87" s="8">
        <f t="shared" si="5"/>
        <v>0</v>
      </c>
    </row>
    <row r="88" spans="1:4">
      <c r="A88" s="239"/>
      <c r="B88" s="233" t="s">
        <v>850</v>
      </c>
      <c r="C88" s="234">
        <f>SUM(C81:C87)</f>
        <v>5558944.1174999997</v>
      </c>
      <c r="D88" s="240">
        <f>SUM(D81:D87)</f>
        <v>1</v>
      </c>
    </row>
    <row r="91" spans="1:4" ht="36.6" customHeight="1">
      <c r="A91" s="447" t="s">
        <v>1057</v>
      </c>
      <c r="B91" s="447"/>
      <c r="C91" s="447"/>
      <c r="D91" s="447"/>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1111</v>
      </c>
      <c r="C94" s="10">
        <f>'PRESUP.EGRESOS FUENTE FINANCIAM'!K433</f>
        <v>0</v>
      </c>
      <c r="D94" s="8" t="e">
        <f t="shared" ref="D94:D95" si="6">C94/$C$96</f>
        <v>#DIV/0!</v>
      </c>
    </row>
    <row r="95" spans="1:4" ht="24" customHeight="1">
      <c r="A95" s="5">
        <v>2.7</v>
      </c>
      <c r="B95" s="267" t="s">
        <v>1071</v>
      </c>
      <c r="C95" s="10">
        <f>'PRESUP.EGRESOS FUENTE FINANCIAM'!L433</f>
        <v>0</v>
      </c>
      <c r="D95" s="8" t="e">
        <f t="shared" si="6"/>
        <v>#DIV/0!</v>
      </c>
    </row>
    <row r="96" spans="1:4">
      <c r="A96" s="239"/>
      <c r="B96" s="233" t="s">
        <v>850</v>
      </c>
      <c r="C96" s="234">
        <f>SUM(C93:C95)</f>
        <v>0</v>
      </c>
      <c r="D96" s="240" t="e">
        <f>SUM(D93:D95)</f>
        <v>#DIV/0!</v>
      </c>
    </row>
  </sheetData>
  <sheetProtection algorithmName="SHA-512" hashValue="FFC37WrC6IIwvGMMhuYFVNTmqPkCOgwUmbNOMuSJxzW2xJDGRljzhVQ4U2UkdrkVE26fVCqezi7Kl228oGe5nQ==" saltValue="Oi6Mgg3uEJyW0l7UNEMCg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abSelected="1" topLeftCell="A19" zoomScale="110" zoomScaleNormal="110" workbookViewId="0">
      <selection activeCell="H7" sqref="H7"/>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8" t="s">
        <v>1149</v>
      </c>
      <c r="B1" s="458"/>
      <c r="C1" s="458"/>
      <c r="D1" s="458"/>
      <c r="E1" s="458"/>
      <c r="F1" s="458"/>
      <c r="G1" s="458"/>
      <c r="H1" s="458"/>
      <c r="I1" s="458"/>
      <c r="J1" s="458"/>
      <c r="K1" s="458"/>
      <c r="L1" s="458"/>
    </row>
    <row r="2" spans="1:12" ht="21" customHeight="1">
      <c r="A2" s="460" t="str">
        <f>'ESTIMACIÓN DE INGRESOS'!A2:C2</f>
        <v>Nombre del Municipio: Degollado, Jalisco</v>
      </c>
      <c r="B2" s="460"/>
      <c r="C2" s="460"/>
      <c r="D2" s="460"/>
      <c r="E2" s="460"/>
      <c r="F2" s="460"/>
      <c r="G2" s="460"/>
      <c r="H2" s="460"/>
      <c r="I2" s="460"/>
      <c r="J2" s="460"/>
      <c r="K2" s="460"/>
      <c r="L2" s="460"/>
    </row>
    <row r="3" spans="1:12" s="13" customFormat="1" ht="9.75" customHeight="1">
      <c r="A3" s="474" t="s">
        <v>5</v>
      </c>
      <c r="B3" s="474"/>
      <c r="C3" s="474"/>
      <c r="D3" s="474"/>
      <c r="E3" s="465" t="s">
        <v>1098</v>
      </c>
      <c r="F3" s="465" t="s">
        <v>1099</v>
      </c>
      <c r="G3" s="473" t="s">
        <v>908</v>
      </c>
      <c r="H3" s="465" t="s">
        <v>909</v>
      </c>
      <c r="I3" s="471" t="s">
        <v>910</v>
      </c>
      <c r="J3" s="465" t="s">
        <v>1100</v>
      </c>
      <c r="K3" s="465" t="s">
        <v>1101</v>
      </c>
      <c r="L3" s="465" t="s">
        <v>1102</v>
      </c>
    </row>
    <row r="4" spans="1:12" s="13" customFormat="1" ht="11.25" customHeight="1">
      <c r="A4" s="474"/>
      <c r="B4" s="474"/>
      <c r="C4" s="474"/>
      <c r="D4" s="474"/>
      <c r="E4" s="465"/>
      <c r="F4" s="465"/>
      <c r="G4" s="473"/>
      <c r="H4" s="465"/>
      <c r="I4" s="471"/>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72" t="s">
        <v>35</v>
      </c>
      <c r="C6" s="472"/>
      <c r="D6" s="472"/>
      <c r="E6" s="307">
        <f>SUM(E7:E13)</f>
        <v>0</v>
      </c>
      <c r="F6" s="307">
        <f>SUM(F7:F13)</f>
        <v>0</v>
      </c>
      <c r="G6" s="307">
        <f>SUM(G7:G13)</f>
        <v>2959814.5</v>
      </c>
      <c r="H6" s="387">
        <f>SUM(H7:H13)</f>
        <v>3063408.0074999994</v>
      </c>
      <c r="I6" s="242" t="e">
        <f>H6/E6-1</f>
        <v>#DIV/0!</v>
      </c>
      <c r="J6" s="307">
        <f>SUM(J7:J13)</f>
        <v>0</v>
      </c>
      <c r="K6" s="307">
        <f>SUM(K7:K13)</f>
        <v>0</v>
      </c>
      <c r="L6" s="307">
        <f>SUM(L7:L13)</f>
        <v>0</v>
      </c>
    </row>
    <row r="7" spans="1:12" s="13" customFormat="1" ht="15" customHeight="1">
      <c r="A7" s="48">
        <v>1100</v>
      </c>
      <c r="B7" s="469" t="s">
        <v>36</v>
      </c>
      <c r="C7" s="469"/>
      <c r="D7" s="469"/>
      <c r="E7" s="308"/>
      <c r="F7" s="308"/>
      <c r="G7" s="308">
        <f>H7/1.035</f>
        <v>2335175.5</v>
      </c>
      <c r="H7" s="388">
        <f>'PRESUP.EGRESOS FUENTE FINANCIAM'!M7</f>
        <v>2416906.6424999996</v>
      </c>
      <c r="I7" s="55" t="e">
        <f>H7/E7-1</f>
        <v>#DIV/0!</v>
      </c>
      <c r="J7" s="308"/>
      <c r="K7" s="308"/>
      <c r="L7" s="308"/>
    </row>
    <row r="8" spans="1:12" s="13" customFormat="1" ht="15" customHeight="1">
      <c r="A8" s="48">
        <v>1200</v>
      </c>
      <c r="B8" s="469" t="s">
        <v>37</v>
      </c>
      <c r="C8" s="469"/>
      <c r="D8" s="469"/>
      <c r="E8" s="308"/>
      <c r="F8" s="308"/>
      <c r="G8" s="308">
        <f t="shared" ref="G8:G13" si="0">H8/1.035</f>
        <v>18262</v>
      </c>
      <c r="H8" s="388">
        <f>'PRESUP.EGRESOS FUENTE FINANCIAM'!M12</f>
        <v>18901.169999999998</v>
      </c>
      <c r="I8" s="55" t="e">
        <f t="shared" ref="I8:I13" si="1">H8/E8-1</f>
        <v>#DIV/0!</v>
      </c>
      <c r="J8" s="308"/>
      <c r="K8" s="308"/>
      <c r="L8" s="308"/>
    </row>
    <row r="9" spans="1:12" s="13" customFormat="1" ht="15" customHeight="1">
      <c r="A9" s="48">
        <v>1300</v>
      </c>
      <c r="B9" s="469" t="s">
        <v>38</v>
      </c>
      <c r="C9" s="469"/>
      <c r="D9" s="469"/>
      <c r="E9" s="309"/>
      <c r="F9" s="309"/>
      <c r="G9" s="308">
        <f t="shared" si="0"/>
        <v>498133</v>
      </c>
      <c r="H9" s="388">
        <f>'PRESUP.EGRESOS FUENTE FINANCIAM'!M17</f>
        <v>515567.65499999997</v>
      </c>
      <c r="I9" s="55" t="e">
        <f t="shared" si="1"/>
        <v>#DIV/0!</v>
      </c>
      <c r="J9" s="309"/>
      <c r="K9" s="309"/>
      <c r="L9" s="309"/>
    </row>
    <row r="10" spans="1:12" s="13" customFormat="1" ht="15" customHeight="1">
      <c r="A10" s="48">
        <v>1400</v>
      </c>
      <c r="B10" s="469" t="s">
        <v>39</v>
      </c>
      <c r="C10" s="469"/>
      <c r="D10" s="469"/>
      <c r="E10" s="309"/>
      <c r="F10" s="309"/>
      <c r="G10" s="308">
        <f t="shared" si="0"/>
        <v>0</v>
      </c>
      <c r="H10" s="388">
        <f>'PRESUP.EGRESOS FUENTE FINANCIAM'!M26</f>
        <v>0</v>
      </c>
      <c r="I10" s="55" t="e">
        <f t="shared" si="1"/>
        <v>#DIV/0!</v>
      </c>
      <c r="J10" s="309"/>
      <c r="K10" s="309"/>
      <c r="L10" s="309"/>
    </row>
    <row r="11" spans="1:12" s="13" customFormat="1" ht="15" customHeight="1">
      <c r="A11" s="48">
        <v>1500</v>
      </c>
      <c r="B11" s="469" t="s">
        <v>40</v>
      </c>
      <c r="C11" s="469"/>
      <c r="D11" s="469"/>
      <c r="E11" s="309"/>
      <c r="F11" s="309"/>
      <c r="G11" s="308">
        <f t="shared" si="0"/>
        <v>78244</v>
      </c>
      <c r="H11" s="388">
        <f>'PRESUP.EGRESOS FUENTE FINANCIAM'!M31</f>
        <v>80982.539999999994</v>
      </c>
      <c r="I11" s="55" t="e">
        <f t="shared" si="1"/>
        <v>#DIV/0!</v>
      </c>
      <c r="J11" s="309"/>
      <c r="K11" s="309"/>
      <c r="L11" s="309"/>
    </row>
    <row r="12" spans="1:12" s="13" customFormat="1" ht="15" customHeight="1">
      <c r="A12" s="48">
        <v>1600</v>
      </c>
      <c r="B12" s="469" t="s">
        <v>41</v>
      </c>
      <c r="C12" s="469"/>
      <c r="D12" s="469"/>
      <c r="E12" s="309"/>
      <c r="F12" s="309"/>
      <c r="G12" s="308">
        <f t="shared" si="0"/>
        <v>30000</v>
      </c>
      <c r="H12" s="388">
        <f>'PRESUP.EGRESOS FUENTE FINANCIAM'!M38</f>
        <v>31049.999999999996</v>
      </c>
      <c r="I12" s="55" t="e">
        <f t="shared" si="1"/>
        <v>#DIV/0!</v>
      </c>
      <c r="J12" s="309"/>
      <c r="K12" s="309"/>
      <c r="L12" s="309"/>
    </row>
    <row r="13" spans="1:12" s="13" customFormat="1" ht="15" customHeight="1">
      <c r="A13" s="48">
        <v>1700</v>
      </c>
      <c r="B13" s="466" t="s">
        <v>42</v>
      </c>
      <c r="C13" s="467"/>
      <c r="D13" s="468"/>
      <c r="E13" s="308"/>
      <c r="F13" s="308"/>
      <c r="G13" s="308">
        <f t="shared" si="0"/>
        <v>0</v>
      </c>
      <c r="H13" s="388">
        <f>'PRESUP.EGRESOS FUENTE FINANCIAM'!M40</f>
        <v>0</v>
      </c>
      <c r="I13" s="55" t="e">
        <f t="shared" si="1"/>
        <v>#DIV/0!</v>
      </c>
      <c r="J13" s="308"/>
      <c r="K13" s="308"/>
      <c r="L13" s="308"/>
    </row>
    <row r="14" spans="1:12" s="13" customFormat="1" ht="15" customHeight="1">
      <c r="A14" s="243">
        <v>2000</v>
      </c>
      <c r="B14" s="470" t="s">
        <v>43</v>
      </c>
      <c r="C14" s="470"/>
      <c r="D14" s="470"/>
      <c r="E14" s="310">
        <f>SUM(E15:E23)</f>
        <v>0</v>
      </c>
      <c r="F14" s="310">
        <f>SUM(F15:F23)</f>
        <v>0</v>
      </c>
      <c r="G14" s="310">
        <f>SUM(G15:G23)</f>
        <v>173180</v>
      </c>
      <c r="H14" s="389">
        <f>SUM(H15:H23)</f>
        <v>179241.3</v>
      </c>
      <c r="I14" s="244" t="e">
        <f>H14/E14-1</f>
        <v>#DIV/0!</v>
      </c>
      <c r="J14" s="310">
        <f>SUM(J15:J23)</f>
        <v>0</v>
      </c>
      <c r="K14" s="310">
        <f>SUM(K15:K23)</f>
        <v>0</v>
      </c>
      <c r="L14" s="310">
        <f>SUM(L15:L23)</f>
        <v>0</v>
      </c>
    </row>
    <row r="15" spans="1:12" s="13" customFormat="1" ht="15" customHeight="1">
      <c r="A15" s="48">
        <v>2100</v>
      </c>
      <c r="B15" s="469" t="s">
        <v>44</v>
      </c>
      <c r="C15" s="469"/>
      <c r="D15" s="469"/>
      <c r="E15" s="308"/>
      <c r="F15" s="308"/>
      <c r="G15" s="308">
        <f>H15/1.035</f>
        <v>75812</v>
      </c>
      <c r="H15" s="388">
        <f>'PRESUP.EGRESOS FUENTE FINANCIAM'!M44</f>
        <v>78465.42</v>
      </c>
      <c r="I15" s="55" t="e">
        <f>H15/E15-1</f>
        <v>#DIV/0!</v>
      </c>
      <c r="J15" s="308"/>
      <c r="K15" s="308"/>
      <c r="L15" s="308"/>
    </row>
    <row r="16" spans="1:12" s="13" customFormat="1" ht="15" customHeight="1">
      <c r="A16" s="48">
        <v>2200</v>
      </c>
      <c r="B16" s="469" t="s">
        <v>1113</v>
      </c>
      <c r="C16" s="469"/>
      <c r="D16" s="469"/>
      <c r="E16" s="308"/>
      <c r="F16" s="308"/>
      <c r="G16" s="308">
        <f t="shared" ref="G16:G43" si="2">H16/1.035</f>
        <v>8625</v>
      </c>
      <c r="H16" s="388">
        <f>'PRESUP.EGRESOS FUENTE FINANCIAM'!M53</f>
        <v>8926.875</v>
      </c>
      <c r="I16" s="55" t="e">
        <f t="shared" ref="I16:I23" si="3">H16/E16-1</f>
        <v>#DIV/0!</v>
      </c>
      <c r="J16" s="308"/>
      <c r="K16" s="308"/>
      <c r="L16" s="308"/>
    </row>
    <row r="17" spans="1:12" s="13" customFormat="1" ht="15" customHeight="1">
      <c r="A17" s="48">
        <v>2300</v>
      </c>
      <c r="B17" s="469" t="s">
        <v>45</v>
      </c>
      <c r="C17" s="469"/>
      <c r="D17" s="469"/>
      <c r="E17" s="309"/>
      <c r="F17" s="309"/>
      <c r="G17" s="308">
        <f t="shared" si="2"/>
        <v>0</v>
      </c>
      <c r="H17" s="388">
        <f>'PRESUP.EGRESOS FUENTE FINANCIAM'!M57</f>
        <v>0</v>
      </c>
      <c r="I17" s="55" t="e">
        <f t="shared" si="3"/>
        <v>#DIV/0!</v>
      </c>
      <c r="J17" s="309"/>
      <c r="K17" s="309"/>
      <c r="L17" s="309"/>
    </row>
    <row r="18" spans="1:12" s="13" customFormat="1" ht="15" customHeight="1">
      <c r="A18" s="48">
        <v>2400</v>
      </c>
      <c r="B18" s="469" t="s">
        <v>46</v>
      </c>
      <c r="C18" s="469"/>
      <c r="D18" s="469"/>
      <c r="E18" s="309"/>
      <c r="F18" s="309"/>
      <c r="G18" s="308">
        <f t="shared" si="2"/>
        <v>0</v>
      </c>
      <c r="H18" s="388">
        <f>'PRESUP.EGRESOS FUENTE FINANCIAM'!M67</f>
        <v>0</v>
      </c>
      <c r="I18" s="55" t="e">
        <f t="shared" si="3"/>
        <v>#DIV/0!</v>
      </c>
      <c r="J18" s="309"/>
      <c r="K18" s="309"/>
      <c r="L18" s="309"/>
    </row>
    <row r="19" spans="1:12" s="13" customFormat="1" ht="15" customHeight="1">
      <c r="A19" s="48">
        <v>2500</v>
      </c>
      <c r="B19" s="469" t="s">
        <v>47</v>
      </c>
      <c r="C19" s="469"/>
      <c r="D19" s="469"/>
      <c r="E19" s="309"/>
      <c r="F19" s="309"/>
      <c r="G19" s="308">
        <f t="shared" si="2"/>
        <v>64719</v>
      </c>
      <c r="H19" s="388">
        <f>'PRESUP.EGRESOS FUENTE FINANCIAM'!M77</f>
        <v>66984.164999999994</v>
      </c>
      <c r="I19" s="55" t="e">
        <f t="shared" si="3"/>
        <v>#DIV/0!</v>
      </c>
      <c r="J19" s="309"/>
      <c r="K19" s="309"/>
      <c r="L19" s="309"/>
    </row>
    <row r="20" spans="1:12" s="13" customFormat="1" ht="15" customHeight="1">
      <c r="A20" s="48">
        <v>2600</v>
      </c>
      <c r="B20" s="469" t="s">
        <v>48</v>
      </c>
      <c r="C20" s="469"/>
      <c r="D20" s="469"/>
      <c r="E20" s="309"/>
      <c r="F20" s="309"/>
      <c r="G20" s="308">
        <f t="shared" si="2"/>
        <v>5930</v>
      </c>
      <c r="H20" s="388">
        <f>'PRESUP.EGRESOS FUENTE FINANCIAM'!M85</f>
        <v>6137.5499999999993</v>
      </c>
      <c r="I20" s="55" t="e">
        <f t="shared" si="3"/>
        <v>#DIV/0!</v>
      </c>
      <c r="J20" s="309"/>
      <c r="K20" s="309"/>
      <c r="L20" s="309"/>
    </row>
    <row r="21" spans="1:12" s="13" customFormat="1" ht="15" customHeight="1">
      <c r="A21" s="48">
        <v>2700</v>
      </c>
      <c r="B21" s="466" t="s">
        <v>49</v>
      </c>
      <c r="C21" s="467"/>
      <c r="D21" s="468"/>
      <c r="E21" s="309"/>
      <c r="F21" s="309"/>
      <c r="G21" s="308">
        <f t="shared" si="2"/>
        <v>17476</v>
      </c>
      <c r="H21" s="388">
        <f>'PRESUP.EGRESOS FUENTE FINANCIAM'!M88</f>
        <v>18087.66</v>
      </c>
      <c r="I21" s="55" t="e">
        <f t="shared" si="3"/>
        <v>#DIV/0!</v>
      </c>
      <c r="J21" s="309"/>
      <c r="K21" s="309"/>
      <c r="L21" s="309"/>
    </row>
    <row r="22" spans="1:12" s="13" customFormat="1" ht="15" customHeight="1">
      <c r="A22" s="48">
        <v>2800</v>
      </c>
      <c r="B22" s="466" t="s">
        <v>50</v>
      </c>
      <c r="C22" s="467"/>
      <c r="D22" s="468"/>
      <c r="E22" s="309"/>
      <c r="F22" s="309"/>
      <c r="G22" s="308">
        <f t="shared" si="2"/>
        <v>0</v>
      </c>
      <c r="H22" s="388">
        <f>'PRESUP.EGRESOS FUENTE FINANCIAM'!M94</f>
        <v>0</v>
      </c>
      <c r="I22" s="55" t="e">
        <f t="shared" si="3"/>
        <v>#DIV/0!</v>
      </c>
      <c r="J22" s="309"/>
      <c r="K22" s="309"/>
      <c r="L22" s="309"/>
    </row>
    <row r="23" spans="1:12" s="13" customFormat="1" ht="15" customHeight="1">
      <c r="A23" s="48">
        <v>2900</v>
      </c>
      <c r="B23" s="469" t="s">
        <v>51</v>
      </c>
      <c r="C23" s="469"/>
      <c r="D23" s="469"/>
      <c r="E23" s="309"/>
      <c r="F23" s="309"/>
      <c r="G23" s="308">
        <f t="shared" si="2"/>
        <v>618</v>
      </c>
      <c r="H23" s="388">
        <f>'PRESUP.EGRESOS FUENTE FINANCIAM'!M98</f>
        <v>639.63</v>
      </c>
      <c r="I23" s="55" t="e">
        <f t="shared" si="3"/>
        <v>#DIV/0!</v>
      </c>
      <c r="J23" s="309"/>
      <c r="K23" s="309"/>
      <c r="L23" s="309"/>
    </row>
    <row r="24" spans="1:12" s="13" customFormat="1" ht="15" customHeight="1">
      <c r="A24" s="243">
        <v>3000</v>
      </c>
      <c r="B24" s="470" t="s">
        <v>52</v>
      </c>
      <c r="C24" s="470"/>
      <c r="D24" s="470"/>
      <c r="E24" s="310">
        <f>SUM(E25:E33)</f>
        <v>0</v>
      </c>
      <c r="F24" s="310">
        <f>SUM(F25:F33)</f>
        <v>0</v>
      </c>
      <c r="G24" s="310">
        <f>SUM(G25:G33)</f>
        <v>627483</v>
      </c>
      <c r="H24" s="389">
        <f>SUM(H25:H33)</f>
        <v>649444.90500000003</v>
      </c>
      <c r="I24" s="244" t="e">
        <f>H24/E24-1</f>
        <v>#DIV/0!</v>
      </c>
      <c r="J24" s="310">
        <f>SUM(J25:J33)</f>
        <v>0</v>
      </c>
      <c r="K24" s="310">
        <f>SUM(K25:K33)</f>
        <v>0</v>
      </c>
      <c r="L24" s="310">
        <f>SUM(L25:L33)</f>
        <v>0</v>
      </c>
    </row>
    <row r="25" spans="1:12" s="13" customFormat="1" ht="15" customHeight="1">
      <c r="A25" s="48">
        <v>3100</v>
      </c>
      <c r="B25" s="469" t="s">
        <v>53</v>
      </c>
      <c r="C25" s="469"/>
      <c r="D25" s="469"/>
      <c r="E25" s="308"/>
      <c r="F25" s="308"/>
      <c r="G25" s="308">
        <f t="shared" si="2"/>
        <v>52709</v>
      </c>
      <c r="H25" s="388">
        <f>'PRESUP.EGRESOS FUENTE FINANCIAM'!M109</f>
        <v>54553.814999999995</v>
      </c>
      <c r="I25" s="55" t="e">
        <f>H25/E25-1</f>
        <v>#DIV/0!</v>
      </c>
      <c r="J25" s="308"/>
      <c r="K25" s="308"/>
      <c r="L25" s="308"/>
    </row>
    <row r="26" spans="1:12" s="13" customFormat="1" ht="15" customHeight="1">
      <c r="A26" s="48">
        <v>3200</v>
      </c>
      <c r="B26" s="469" t="s">
        <v>54</v>
      </c>
      <c r="C26" s="469"/>
      <c r="D26" s="469"/>
      <c r="E26" s="308"/>
      <c r="F26" s="308"/>
      <c r="G26" s="308">
        <f t="shared" si="2"/>
        <v>14200</v>
      </c>
      <c r="H26" s="388">
        <f>'PRESUP.EGRESOS FUENTE FINANCIAM'!M119</f>
        <v>14696.999999999998</v>
      </c>
      <c r="I26" s="55" t="e">
        <f t="shared" ref="I26:I32" si="4">H26/E26-1</f>
        <v>#DIV/0!</v>
      </c>
      <c r="J26" s="308"/>
      <c r="K26" s="308"/>
      <c r="L26" s="308"/>
    </row>
    <row r="27" spans="1:12" s="13" customFormat="1" ht="15" customHeight="1">
      <c r="A27" s="48">
        <v>3300</v>
      </c>
      <c r="B27" s="469" t="s">
        <v>55</v>
      </c>
      <c r="C27" s="469"/>
      <c r="D27" s="469"/>
      <c r="E27" s="309"/>
      <c r="F27" s="309"/>
      <c r="G27" s="308">
        <f t="shared" si="2"/>
        <v>102024</v>
      </c>
      <c r="H27" s="388">
        <f>'PRESUP.EGRESOS FUENTE FINANCIAM'!M129</f>
        <v>105594.84</v>
      </c>
      <c r="I27" s="55" t="e">
        <f t="shared" si="4"/>
        <v>#DIV/0!</v>
      </c>
      <c r="J27" s="309"/>
      <c r="K27" s="309"/>
      <c r="L27" s="309"/>
    </row>
    <row r="28" spans="1:12" s="13" customFormat="1" ht="15" customHeight="1">
      <c r="A28" s="48">
        <v>3400</v>
      </c>
      <c r="B28" s="469" t="s">
        <v>56</v>
      </c>
      <c r="C28" s="469"/>
      <c r="D28" s="469"/>
      <c r="E28" s="309"/>
      <c r="F28" s="309"/>
      <c r="G28" s="308">
        <f t="shared" si="2"/>
        <v>66263</v>
      </c>
      <c r="H28" s="388">
        <f>'PRESUP.EGRESOS FUENTE FINANCIAM'!M139</f>
        <v>68582.205000000002</v>
      </c>
      <c r="I28" s="55" t="e">
        <f t="shared" si="4"/>
        <v>#DIV/0!</v>
      </c>
      <c r="J28" s="309"/>
      <c r="K28" s="309"/>
      <c r="L28" s="309"/>
    </row>
    <row r="29" spans="1:12" s="13" customFormat="1" ht="15" customHeight="1">
      <c r="A29" s="48">
        <v>3500</v>
      </c>
      <c r="B29" s="469" t="s">
        <v>57</v>
      </c>
      <c r="C29" s="469"/>
      <c r="D29" s="469"/>
      <c r="E29" s="309"/>
      <c r="F29" s="309"/>
      <c r="G29" s="308">
        <f t="shared" si="2"/>
        <v>135479</v>
      </c>
      <c r="H29" s="388">
        <f>'PRESUP.EGRESOS FUENTE FINANCIAM'!M149</f>
        <v>140220.76499999998</v>
      </c>
      <c r="I29" s="55" t="e">
        <f t="shared" si="4"/>
        <v>#DIV/0!</v>
      </c>
      <c r="J29" s="309"/>
      <c r="K29" s="309"/>
      <c r="L29" s="309"/>
    </row>
    <row r="30" spans="1:12" s="13" customFormat="1" ht="15" customHeight="1">
      <c r="A30" s="48">
        <v>3600</v>
      </c>
      <c r="B30" s="469" t="s">
        <v>58</v>
      </c>
      <c r="C30" s="469"/>
      <c r="D30" s="469"/>
      <c r="E30" s="309"/>
      <c r="F30" s="309"/>
      <c r="G30" s="308">
        <f t="shared" si="2"/>
        <v>0</v>
      </c>
      <c r="H30" s="388">
        <f>'PRESUP.EGRESOS FUENTE FINANCIAM'!M159</f>
        <v>0</v>
      </c>
      <c r="I30" s="55" t="e">
        <f t="shared" si="4"/>
        <v>#DIV/0!</v>
      </c>
      <c r="J30" s="309"/>
      <c r="K30" s="309"/>
      <c r="L30" s="309"/>
    </row>
    <row r="31" spans="1:12" s="13" customFormat="1" ht="15" customHeight="1">
      <c r="A31" s="48">
        <v>3700</v>
      </c>
      <c r="B31" s="466" t="s">
        <v>59</v>
      </c>
      <c r="C31" s="467"/>
      <c r="D31" s="468"/>
      <c r="E31" s="309"/>
      <c r="F31" s="309"/>
      <c r="G31" s="308">
        <f t="shared" si="2"/>
        <v>132240</v>
      </c>
      <c r="H31" s="388">
        <f>'PRESUP.EGRESOS FUENTE FINANCIAM'!M167</f>
        <v>136868.4</v>
      </c>
      <c r="I31" s="55" t="e">
        <f t="shared" si="4"/>
        <v>#DIV/0!</v>
      </c>
      <c r="J31" s="309"/>
      <c r="K31" s="309"/>
      <c r="L31" s="309"/>
    </row>
    <row r="32" spans="1:12" s="13" customFormat="1" ht="15" customHeight="1">
      <c r="A32" s="48">
        <v>3800</v>
      </c>
      <c r="B32" s="466" t="s">
        <v>60</v>
      </c>
      <c r="C32" s="467"/>
      <c r="D32" s="468"/>
      <c r="E32" s="309"/>
      <c r="F32" s="309"/>
      <c r="G32" s="308">
        <f t="shared" si="2"/>
        <v>122528</v>
      </c>
      <c r="H32" s="388">
        <f>'PRESUP.EGRESOS FUENTE FINANCIAM'!M177</f>
        <v>126816.48</v>
      </c>
      <c r="I32" s="55" t="e">
        <f t="shared" si="4"/>
        <v>#DIV/0!</v>
      </c>
      <c r="J32" s="309"/>
      <c r="K32" s="309"/>
      <c r="L32" s="309"/>
    </row>
    <row r="33" spans="1:12" s="13" customFormat="1" ht="15" customHeight="1">
      <c r="A33" s="48">
        <v>3900</v>
      </c>
      <c r="B33" s="469" t="s">
        <v>61</v>
      </c>
      <c r="C33" s="469"/>
      <c r="D33" s="469"/>
      <c r="E33" s="309"/>
      <c r="F33" s="309"/>
      <c r="G33" s="308">
        <f t="shared" si="2"/>
        <v>2039.9999999999998</v>
      </c>
      <c r="H33" s="388">
        <f>'PRESUP.EGRESOS FUENTE FINANCIAM'!M183</f>
        <v>2111.3999999999996</v>
      </c>
      <c r="I33" s="55" t="e">
        <f>H33/E33-1</f>
        <v>#DIV/0!</v>
      </c>
      <c r="J33" s="309"/>
      <c r="K33" s="309"/>
      <c r="L33" s="309"/>
    </row>
    <row r="34" spans="1:12" s="13" customFormat="1" ht="15" customHeight="1">
      <c r="A34" s="243">
        <v>4000</v>
      </c>
      <c r="B34" s="470" t="s">
        <v>62</v>
      </c>
      <c r="C34" s="470"/>
      <c r="D34" s="470"/>
      <c r="E34" s="310">
        <f>SUM(E35:E43)</f>
        <v>0</v>
      </c>
      <c r="F34" s="310">
        <f>SUM(F35:F43)</f>
        <v>0</v>
      </c>
      <c r="G34" s="310">
        <f>SUM(G35:G43)</f>
        <v>1610483</v>
      </c>
      <c r="H34" s="389">
        <f>SUM(H35:H43)</f>
        <v>1666849.9049999998</v>
      </c>
      <c r="I34" s="244" t="e">
        <f>H34/E34-1</f>
        <v>#DIV/0!</v>
      </c>
      <c r="J34" s="310">
        <f>SUM(J35:J43)</f>
        <v>0</v>
      </c>
      <c r="K34" s="310">
        <f>SUM(K35:K43)</f>
        <v>0</v>
      </c>
      <c r="L34" s="310">
        <f>SUM(L35:L43)</f>
        <v>0</v>
      </c>
    </row>
    <row r="35" spans="1:12" s="13" customFormat="1" ht="15.75">
      <c r="A35" s="37">
        <v>4100</v>
      </c>
      <c r="B35" s="477" t="s">
        <v>1114</v>
      </c>
      <c r="C35" s="477"/>
      <c r="D35" s="477"/>
      <c r="E35" s="308"/>
      <c r="F35" s="308"/>
      <c r="G35" s="308">
        <f t="shared" si="2"/>
        <v>0</v>
      </c>
      <c r="H35" s="388">
        <f>'PRESUP.EGRESOS FUENTE FINANCIAM'!M194</f>
        <v>0</v>
      </c>
      <c r="I35" s="55" t="e">
        <f t="shared" ref="I35:I77" si="5">H35/E35-1</f>
        <v>#DIV/0!</v>
      </c>
      <c r="J35" s="308"/>
      <c r="K35" s="308"/>
      <c r="L35" s="308"/>
    </row>
    <row r="36" spans="1:12" s="13" customFormat="1" ht="15" customHeight="1">
      <c r="A36" s="37">
        <v>4200</v>
      </c>
      <c r="B36" s="477" t="s">
        <v>63</v>
      </c>
      <c r="C36" s="477"/>
      <c r="D36" s="477"/>
      <c r="E36" s="309"/>
      <c r="F36" s="309"/>
      <c r="G36" s="308">
        <f t="shared" si="2"/>
        <v>0</v>
      </c>
      <c r="H36" s="388">
        <f>'PRESUP.EGRESOS FUENTE FINANCIAM'!M204</f>
        <v>0</v>
      </c>
      <c r="I36" s="55" t="e">
        <f t="shared" si="5"/>
        <v>#DIV/0!</v>
      </c>
      <c r="J36" s="309"/>
      <c r="K36" s="309"/>
      <c r="L36" s="309"/>
    </row>
    <row r="37" spans="1:12" s="13" customFormat="1" ht="15" customHeight="1">
      <c r="A37" s="37">
        <v>4300</v>
      </c>
      <c r="B37" s="479" t="s">
        <v>64</v>
      </c>
      <c r="C37" s="480"/>
      <c r="D37" s="481"/>
      <c r="E37" s="309"/>
      <c r="F37" s="309"/>
      <c r="G37" s="308">
        <f t="shared" si="2"/>
        <v>0</v>
      </c>
      <c r="H37" s="388">
        <f>'PRESUP.EGRESOS FUENTE FINANCIAM'!M210</f>
        <v>0</v>
      </c>
      <c r="I37" s="55" t="e">
        <f t="shared" si="5"/>
        <v>#DIV/0!</v>
      </c>
      <c r="J37" s="309"/>
      <c r="K37" s="309"/>
      <c r="L37" s="309"/>
    </row>
    <row r="38" spans="1:12" s="13" customFormat="1" ht="15" customHeight="1">
      <c r="A38" s="37">
        <v>4400</v>
      </c>
      <c r="B38" s="477" t="s">
        <v>65</v>
      </c>
      <c r="C38" s="477"/>
      <c r="D38" s="477"/>
      <c r="E38" s="308"/>
      <c r="F38" s="308"/>
      <c r="G38" s="308">
        <f t="shared" si="2"/>
        <v>1610483</v>
      </c>
      <c r="H38" s="388">
        <f>'PRESUP.EGRESOS FUENTE FINANCIAM'!M220</f>
        <v>1666849.9049999998</v>
      </c>
      <c r="I38" s="55" t="e">
        <f>H38/E38-1</f>
        <v>#DIV/0!</v>
      </c>
      <c r="J38" s="308"/>
      <c r="K38" s="308"/>
      <c r="L38" s="308"/>
    </row>
    <row r="39" spans="1:12" s="13" customFormat="1" ht="15" customHeight="1">
      <c r="A39" s="37">
        <v>4500</v>
      </c>
      <c r="B39" s="469" t="s">
        <v>66</v>
      </c>
      <c r="C39" s="469"/>
      <c r="D39" s="469"/>
      <c r="E39" s="309"/>
      <c r="F39" s="309"/>
      <c r="G39" s="308">
        <f t="shared" si="2"/>
        <v>0</v>
      </c>
      <c r="H39" s="388">
        <f>'PRESUP.EGRESOS FUENTE FINANCIAM'!M229</f>
        <v>0</v>
      </c>
      <c r="I39" s="55" t="e">
        <f>H39/E39-1</f>
        <v>#DIV/0!</v>
      </c>
      <c r="J39" s="309"/>
      <c r="K39" s="309"/>
      <c r="L39" s="309"/>
    </row>
    <row r="40" spans="1:12" s="13" customFormat="1" ht="15" customHeight="1">
      <c r="A40" s="37">
        <v>4600</v>
      </c>
      <c r="B40" s="466" t="s">
        <v>67</v>
      </c>
      <c r="C40" s="467"/>
      <c r="D40" s="468"/>
      <c r="E40" s="309"/>
      <c r="F40" s="309"/>
      <c r="G40" s="308">
        <f t="shared" si="2"/>
        <v>0</v>
      </c>
      <c r="H40" s="388">
        <f>'PRESUP.EGRESOS FUENTE FINANCIAM'!M233</f>
        <v>0</v>
      </c>
      <c r="I40" s="55" t="e">
        <f>H40/E40-1</f>
        <v>#DIV/0!</v>
      </c>
      <c r="J40" s="309"/>
      <c r="K40" s="309"/>
      <c r="L40" s="309"/>
    </row>
    <row r="41" spans="1:12" s="13" customFormat="1" ht="15" customHeight="1">
      <c r="A41" s="37">
        <v>4700</v>
      </c>
      <c r="B41" s="466" t="s">
        <v>68</v>
      </c>
      <c r="C41" s="467"/>
      <c r="D41" s="468"/>
      <c r="E41" s="309"/>
      <c r="F41" s="309"/>
      <c r="G41" s="308">
        <f t="shared" si="2"/>
        <v>0</v>
      </c>
      <c r="H41" s="388">
        <f>'PRESUP.EGRESOS FUENTE FINANCIAM'!M241</f>
        <v>0</v>
      </c>
      <c r="I41" s="55" t="e">
        <f>H41/E41-1</f>
        <v>#DIV/0!</v>
      </c>
      <c r="J41" s="309"/>
      <c r="K41" s="309"/>
      <c r="L41" s="309"/>
    </row>
    <row r="42" spans="1:12" s="13" customFormat="1" ht="15" customHeight="1">
      <c r="A42" s="37">
        <v>4800</v>
      </c>
      <c r="B42" s="469" t="s">
        <v>69</v>
      </c>
      <c r="C42" s="469"/>
      <c r="D42" s="469"/>
      <c r="E42" s="309"/>
      <c r="F42" s="309"/>
      <c r="G42" s="308">
        <f t="shared" si="2"/>
        <v>0</v>
      </c>
      <c r="H42" s="388">
        <f>'PRESUP.EGRESOS FUENTE FINANCIAM'!M243</f>
        <v>0</v>
      </c>
      <c r="I42" s="55" t="e">
        <f>H42/E42-1</f>
        <v>#DIV/0!</v>
      </c>
      <c r="J42" s="309"/>
      <c r="K42" s="309"/>
      <c r="L42" s="309"/>
    </row>
    <row r="43" spans="1:12" s="13" customFormat="1" ht="15" customHeight="1">
      <c r="A43" s="37">
        <v>4900</v>
      </c>
      <c r="B43" s="477" t="s">
        <v>70</v>
      </c>
      <c r="C43" s="477"/>
      <c r="D43" s="477"/>
      <c r="E43" s="308"/>
      <c r="F43" s="308"/>
      <c r="G43" s="308">
        <f t="shared" si="2"/>
        <v>0</v>
      </c>
      <c r="H43" s="388">
        <f>'PRESUP.EGRESOS FUENTE FINANCIAM'!M249</f>
        <v>0</v>
      </c>
      <c r="I43" s="55" t="e">
        <f t="shared" si="5"/>
        <v>#DIV/0!</v>
      </c>
      <c r="J43" s="308"/>
      <c r="K43" s="308"/>
      <c r="L43" s="308"/>
    </row>
    <row r="44" spans="1:12" s="13" customFormat="1" ht="15" customHeight="1">
      <c r="A44" s="243">
        <v>5000</v>
      </c>
      <c r="B44" s="470" t="s">
        <v>71</v>
      </c>
      <c r="C44" s="470"/>
      <c r="D44" s="470"/>
      <c r="E44" s="310">
        <f>SUM(E45:E53)</f>
        <v>0</v>
      </c>
      <c r="F44" s="310">
        <f>SUM(F45:F53)</f>
        <v>0</v>
      </c>
      <c r="G44" s="310">
        <f>SUM(G45:G53)</f>
        <v>0</v>
      </c>
      <c r="H44" s="389">
        <f>SUM(H45:H53)</f>
        <v>0</v>
      </c>
      <c r="I44" s="244" t="e">
        <f t="shared" si="5"/>
        <v>#DIV/0!</v>
      </c>
      <c r="J44" s="310">
        <f>SUM(J45:J53)</f>
        <v>0</v>
      </c>
      <c r="K44" s="310">
        <f>SUM(K45:K53)</f>
        <v>0</v>
      </c>
      <c r="L44" s="310">
        <f>SUM(L45:L53)</f>
        <v>0</v>
      </c>
    </row>
    <row r="45" spans="1:12" s="13" customFormat="1" ht="15" customHeight="1">
      <c r="A45" s="37">
        <v>5100</v>
      </c>
      <c r="B45" s="477" t="s">
        <v>72</v>
      </c>
      <c r="C45" s="477"/>
      <c r="D45" s="477"/>
      <c r="E45" s="308"/>
      <c r="F45" s="308"/>
      <c r="G45" s="308"/>
      <c r="H45" s="388">
        <f>'PRESUP.EGRESOS FUENTE FINANCIAM'!M254</f>
        <v>0</v>
      </c>
      <c r="I45" s="55" t="e">
        <f t="shared" si="5"/>
        <v>#DIV/0!</v>
      </c>
      <c r="J45" s="308"/>
      <c r="K45" s="308"/>
      <c r="L45" s="308"/>
    </row>
    <row r="46" spans="1:12" s="13" customFormat="1" ht="15" customHeight="1">
      <c r="A46" s="37">
        <v>5200</v>
      </c>
      <c r="B46" s="477" t="s">
        <v>73</v>
      </c>
      <c r="C46" s="477"/>
      <c r="D46" s="477"/>
      <c r="E46" s="308"/>
      <c r="F46" s="308"/>
      <c r="G46" s="308"/>
      <c r="H46" s="388">
        <f>'PRESUP.EGRESOS FUENTE FINANCIAM'!M261</f>
        <v>0</v>
      </c>
      <c r="I46" s="55" t="e">
        <f t="shared" si="5"/>
        <v>#DIV/0!</v>
      </c>
      <c r="J46" s="308"/>
      <c r="K46" s="308"/>
      <c r="L46" s="308"/>
    </row>
    <row r="47" spans="1:12" s="13" customFormat="1" ht="15" customHeight="1">
      <c r="A47" s="37">
        <v>5300</v>
      </c>
      <c r="B47" s="477" t="s">
        <v>74</v>
      </c>
      <c r="C47" s="477"/>
      <c r="D47" s="477"/>
      <c r="E47" s="308"/>
      <c r="F47" s="308"/>
      <c r="G47" s="308"/>
      <c r="H47" s="388">
        <f>'PRESUP.EGRESOS FUENTE FINANCIAM'!M266</f>
        <v>0</v>
      </c>
      <c r="I47" s="55" t="e">
        <f t="shared" si="5"/>
        <v>#DIV/0!</v>
      </c>
      <c r="J47" s="308"/>
      <c r="K47" s="308"/>
      <c r="L47" s="308"/>
    </row>
    <row r="48" spans="1:12" s="13" customFormat="1" ht="15" customHeight="1">
      <c r="A48" s="37">
        <v>5400</v>
      </c>
      <c r="B48" s="477" t="s">
        <v>75</v>
      </c>
      <c r="C48" s="477"/>
      <c r="D48" s="477"/>
      <c r="E48" s="308"/>
      <c r="F48" s="308"/>
      <c r="G48" s="308"/>
      <c r="H48" s="388">
        <f>'PRESUP.EGRESOS FUENTE FINANCIAM'!M269</f>
        <v>0</v>
      </c>
      <c r="I48" s="55" t="e">
        <f t="shared" ref="I48:I53" si="6">H48/E48-1</f>
        <v>#DIV/0!</v>
      </c>
      <c r="J48" s="308"/>
      <c r="K48" s="308"/>
      <c r="L48" s="308"/>
    </row>
    <row r="49" spans="1:260" s="13" customFormat="1" ht="15" customHeight="1">
      <c r="A49" s="37">
        <v>5500</v>
      </c>
      <c r="B49" s="469" t="s">
        <v>76</v>
      </c>
      <c r="C49" s="469"/>
      <c r="D49" s="469"/>
      <c r="E49" s="309"/>
      <c r="F49" s="309"/>
      <c r="G49" s="309"/>
      <c r="H49" s="388">
        <f>'PRESUP.EGRESOS FUENTE FINANCIAM'!M276</f>
        <v>0</v>
      </c>
      <c r="I49" s="55" t="e">
        <f t="shared" si="6"/>
        <v>#DIV/0!</v>
      </c>
      <c r="J49" s="309"/>
      <c r="K49" s="309"/>
      <c r="L49" s="309"/>
    </row>
    <row r="50" spans="1:260" s="13" customFormat="1" ht="15" customHeight="1">
      <c r="A50" s="37">
        <v>5600</v>
      </c>
      <c r="B50" s="466" t="s">
        <v>77</v>
      </c>
      <c r="C50" s="467"/>
      <c r="D50" s="468"/>
      <c r="E50" s="309"/>
      <c r="F50" s="309"/>
      <c r="G50" s="309"/>
      <c r="H50" s="388">
        <f>'PRESUP.EGRESOS FUENTE FINANCIAM'!M278</f>
        <v>0</v>
      </c>
      <c r="I50" s="55" t="e">
        <f t="shared" si="6"/>
        <v>#DIV/0!</v>
      </c>
      <c r="J50" s="309"/>
      <c r="K50" s="309"/>
      <c r="L50" s="309"/>
    </row>
    <row r="51" spans="1:260" s="13" customFormat="1" ht="15" customHeight="1">
      <c r="A51" s="37">
        <v>5700</v>
      </c>
      <c r="B51" s="466" t="s">
        <v>78</v>
      </c>
      <c r="C51" s="467"/>
      <c r="D51" s="468"/>
      <c r="E51" s="309"/>
      <c r="F51" s="309"/>
      <c r="G51" s="309"/>
      <c r="H51" s="388">
        <f>'PRESUP.EGRESOS FUENTE FINANCIAM'!M287</f>
        <v>0</v>
      </c>
      <c r="I51" s="55" t="e">
        <f t="shared" si="6"/>
        <v>#DIV/0!</v>
      </c>
      <c r="J51" s="309"/>
      <c r="K51" s="309"/>
      <c r="L51" s="309"/>
    </row>
    <row r="52" spans="1:260" s="13" customFormat="1" ht="15" customHeight="1">
      <c r="A52" s="37">
        <v>5800</v>
      </c>
      <c r="B52" s="469" t="s">
        <v>79</v>
      </c>
      <c r="C52" s="469"/>
      <c r="D52" s="469"/>
      <c r="E52" s="309"/>
      <c r="F52" s="309"/>
      <c r="G52" s="309"/>
      <c r="H52" s="388">
        <f>'PRESUP.EGRESOS FUENTE FINANCIAM'!M297</f>
        <v>0</v>
      </c>
      <c r="I52" s="55" t="e">
        <f t="shared" si="6"/>
        <v>#DIV/0!</v>
      </c>
      <c r="J52" s="309"/>
      <c r="K52" s="309"/>
      <c r="L52" s="309"/>
    </row>
    <row r="53" spans="1:260" s="13" customFormat="1" ht="15" customHeight="1">
      <c r="A53" s="37">
        <v>5900</v>
      </c>
      <c r="B53" s="477" t="s">
        <v>80</v>
      </c>
      <c r="C53" s="477"/>
      <c r="D53" s="477"/>
      <c r="E53" s="308"/>
      <c r="F53" s="308"/>
      <c r="G53" s="308"/>
      <c r="H53" s="388">
        <f>'PRESUP.EGRESOS FUENTE FINANCIAM'!M302</f>
        <v>0</v>
      </c>
      <c r="I53" s="55" t="e">
        <f t="shared" si="6"/>
        <v>#DIV/0!</v>
      </c>
      <c r="J53" s="308"/>
      <c r="K53" s="308"/>
      <c r="L53" s="308"/>
    </row>
    <row r="54" spans="1:260" s="13" customFormat="1" ht="15" customHeight="1">
      <c r="A54" s="243">
        <v>6000</v>
      </c>
      <c r="B54" s="470" t="s">
        <v>81</v>
      </c>
      <c r="C54" s="470"/>
      <c r="D54" s="470"/>
      <c r="E54" s="310">
        <f>SUM(E55:E57)</f>
        <v>0</v>
      </c>
      <c r="F54" s="310">
        <f>SUM(F55:F57)</f>
        <v>0</v>
      </c>
      <c r="G54" s="310">
        <f>SUM(G55:G57)</f>
        <v>0</v>
      </c>
      <c r="H54" s="389">
        <f>SUM(H55:H57)</f>
        <v>0</v>
      </c>
      <c r="I54" s="244" t="e">
        <f t="shared" si="5"/>
        <v>#DIV/0!</v>
      </c>
      <c r="J54" s="310">
        <f>SUM(J55:J57)</f>
        <v>0</v>
      </c>
      <c r="K54" s="310">
        <f>SUM(K55:K57)</f>
        <v>0</v>
      </c>
      <c r="L54" s="310">
        <f>SUM(L55:L57)</f>
        <v>0</v>
      </c>
    </row>
    <row r="55" spans="1:260" s="13" customFormat="1" ht="15" customHeight="1">
      <c r="A55" s="49">
        <v>6100</v>
      </c>
      <c r="B55" s="478" t="s">
        <v>82</v>
      </c>
      <c r="C55" s="478"/>
      <c r="D55" s="478"/>
      <c r="E55" s="311"/>
      <c r="F55" s="311"/>
      <c r="G55" s="311"/>
      <c r="H55" s="388">
        <f>'PRESUP.EGRESOS FUENTE FINANCIAM'!M313</f>
        <v>0</v>
      </c>
      <c r="I55" s="55" t="e">
        <f t="shared" si="5"/>
        <v>#DIV/0!</v>
      </c>
      <c r="J55" s="311"/>
      <c r="K55" s="311"/>
      <c r="L55" s="311"/>
    </row>
    <row r="56" spans="1:260" s="13" customFormat="1" ht="15" customHeight="1">
      <c r="A56" s="37">
        <v>6200</v>
      </c>
      <c r="B56" s="477" t="s">
        <v>83</v>
      </c>
      <c r="C56" s="477"/>
      <c r="D56" s="477"/>
      <c r="E56" s="308"/>
      <c r="F56" s="308"/>
      <c r="G56" s="308"/>
      <c r="H56" s="388">
        <f>'PRESUP.EGRESOS FUENTE FINANCIAM'!M322</f>
        <v>0</v>
      </c>
      <c r="I56" s="55" t="e">
        <f t="shared" si="5"/>
        <v>#DIV/0!</v>
      </c>
      <c r="J56" s="308"/>
      <c r="K56" s="308"/>
      <c r="L56" s="308"/>
    </row>
    <row r="57" spans="1:260" s="13" customFormat="1" ht="15" customHeight="1">
      <c r="A57" s="37">
        <v>6300</v>
      </c>
      <c r="B57" s="477" t="s">
        <v>84</v>
      </c>
      <c r="C57" s="477"/>
      <c r="D57" s="477"/>
      <c r="E57" s="308"/>
      <c r="F57" s="308"/>
      <c r="G57" s="308"/>
      <c r="H57" s="388">
        <f>'PRESUP.EGRESOS FUENTE FINANCIAM'!M331</f>
        <v>0</v>
      </c>
      <c r="I57" s="55" t="e">
        <f t="shared" si="5"/>
        <v>#DIV/0!</v>
      </c>
      <c r="J57" s="308"/>
      <c r="K57" s="308"/>
      <c r="L57" s="308"/>
    </row>
    <row r="58" spans="1:260" s="13" customFormat="1" ht="15.75" customHeight="1">
      <c r="A58" s="243">
        <v>7000</v>
      </c>
      <c r="B58" s="470" t="s">
        <v>85</v>
      </c>
      <c r="C58" s="470"/>
      <c r="D58" s="470"/>
      <c r="E58" s="310">
        <f>SUM(E59:E65)</f>
        <v>0</v>
      </c>
      <c r="F58" s="310">
        <f>SUM(F59:F65)</f>
        <v>0</v>
      </c>
      <c r="G58" s="310">
        <f>SUM(G59:G65)</f>
        <v>0</v>
      </c>
      <c r="H58" s="389">
        <f>SUM(H59:H65)</f>
        <v>0</v>
      </c>
      <c r="I58" s="244" t="e">
        <f t="shared" si="5"/>
        <v>#DIV/0!</v>
      </c>
      <c r="J58" s="310">
        <f>SUM(J59:J65)</f>
        <v>0</v>
      </c>
      <c r="K58" s="310">
        <f>SUM(K59:K65)</f>
        <v>0</v>
      </c>
      <c r="L58" s="310">
        <f>SUM(L59:L65)</f>
        <v>0</v>
      </c>
    </row>
    <row r="59" spans="1:260" s="13" customFormat="1" ht="15.75">
      <c r="A59" s="37">
        <v>7100</v>
      </c>
      <c r="B59" s="477" t="s">
        <v>86</v>
      </c>
      <c r="C59" s="477"/>
      <c r="D59" s="477"/>
      <c r="E59" s="315"/>
      <c r="F59" s="315"/>
      <c r="G59" s="315"/>
      <c r="H59" s="388">
        <f>'PRESUP.EGRESOS FUENTE FINANCIAM'!M335</f>
        <v>0</v>
      </c>
      <c r="I59" s="55" t="e">
        <f t="shared" si="5"/>
        <v>#DIV/0!</v>
      </c>
      <c r="J59" s="315"/>
      <c r="K59" s="315"/>
      <c r="L59" s="315"/>
      <c r="M59" s="14">
        <v>61</v>
      </c>
      <c r="N59" s="475"/>
      <c r="O59" s="475"/>
      <c r="P59" s="476"/>
      <c r="Q59" s="15">
        <v>61</v>
      </c>
      <c r="R59" s="475"/>
      <c r="S59" s="475"/>
      <c r="T59" s="476"/>
      <c r="U59" s="15">
        <v>61</v>
      </c>
      <c r="V59" s="475"/>
      <c r="W59" s="475"/>
      <c r="X59" s="476"/>
      <c r="Y59" s="15">
        <v>61</v>
      </c>
      <c r="Z59" s="475"/>
      <c r="AA59" s="475"/>
      <c r="AB59" s="476"/>
      <c r="AC59" s="15">
        <v>61</v>
      </c>
      <c r="AD59" s="475"/>
      <c r="AE59" s="475"/>
      <c r="AF59" s="476"/>
      <c r="AG59" s="15">
        <v>61</v>
      </c>
      <c r="AH59" s="475"/>
      <c r="AI59" s="475"/>
      <c r="AJ59" s="476"/>
      <c r="AK59" s="15">
        <v>61</v>
      </c>
      <c r="AL59" s="475"/>
      <c r="AM59" s="475"/>
      <c r="AN59" s="476"/>
      <c r="AO59" s="15">
        <v>61</v>
      </c>
      <c r="AP59" s="475"/>
      <c r="AQ59" s="475"/>
      <c r="AR59" s="476"/>
      <c r="AS59" s="15">
        <v>61</v>
      </c>
      <c r="AT59" s="475"/>
      <c r="AU59" s="475"/>
      <c r="AV59" s="476"/>
      <c r="AW59" s="15">
        <v>61</v>
      </c>
      <c r="AX59" s="475"/>
      <c r="AY59" s="475"/>
      <c r="AZ59" s="476"/>
      <c r="BA59" s="15">
        <v>61</v>
      </c>
      <c r="BB59" s="475"/>
      <c r="BC59" s="475"/>
      <c r="BD59" s="476"/>
      <c r="BE59" s="15">
        <v>61</v>
      </c>
      <c r="BF59" s="475"/>
      <c r="BG59" s="475"/>
      <c r="BH59" s="476"/>
      <c r="BI59" s="15">
        <v>61</v>
      </c>
      <c r="BJ59" s="475"/>
      <c r="BK59" s="475"/>
      <c r="BL59" s="476"/>
      <c r="BM59" s="15">
        <v>61</v>
      </c>
      <c r="BN59" s="475"/>
      <c r="BO59" s="475"/>
      <c r="BP59" s="476"/>
      <c r="BQ59" s="15">
        <v>61</v>
      </c>
      <c r="BR59" s="475"/>
      <c r="BS59" s="475"/>
      <c r="BT59" s="476"/>
      <c r="BU59" s="15">
        <v>61</v>
      </c>
      <c r="BV59" s="475"/>
      <c r="BW59" s="475"/>
      <c r="BX59" s="476"/>
      <c r="BY59" s="15">
        <v>61</v>
      </c>
      <c r="BZ59" s="475"/>
      <c r="CA59" s="475"/>
      <c r="CB59" s="476"/>
      <c r="CC59" s="15">
        <v>61</v>
      </c>
      <c r="CD59" s="475"/>
      <c r="CE59" s="475"/>
      <c r="CF59" s="476"/>
      <c r="CG59" s="15">
        <v>61</v>
      </c>
      <c r="CH59" s="475"/>
      <c r="CI59" s="475"/>
      <c r="CJ59" s="476"/>
      <c r="CK59" s="15">
        <v>61</v>
      </c>
      <c r="CL59" s="475"/>
      <c r="CM59" s="475"/>
      <c r="CN59" s="476"/>
      <c r="CO59" s="15">
        <v>61</v>
      </c>
      <c r="CP59" s="475"/>
      <c r="CQ59" s="475"/>
      <c r="CR59" s="476"/>
      <c r="CS59" s="15">
        <v>61</v>
      </c>
      <c r="CT59" s="475"/>
      <c r="CU59" s="475"/>
      <c r="CV59" s="476"/>
      <c r="CW59" s="15">
        <v>61</v>
      </c>
      <c r="CX59" s="475"/>
      <c r="CY59" s="475"/>
      <c r="CZ59" s="476"/>
      <c r="DA59" s="15">
        <v>61</v>
      </c>
      <c r="DB59" s="475"/>
      <c r="DC59" s="475"/>
      <c r="DD59" s="476"/>
      <c r="DE59" s="15">
        <v>61</v>
      </c>
      <c r="DF59" s="475"/>
      <c r="DG59" s="475"/>
      <c r="DH59" s="476"/>
      <c r="DI59" s="15">
        <v>61</v>
      </c>
      <c r="DJ59" s="475"/>
      <c r="DK59" s="475"/>
      <c r="DL59" s="476"/>
      <c r="DM59" s="15">
        <v>61</v>
      </c>
      <c r="DN59" s="475"/>
      <c r="DO59" s="475"/>
      <c r="DP59" s="476"/>
      <c r="DQ59" s="15">
        <v>61</v>
      </c>
      <c r="DR59" s="475"/>
      <c r="DS59" s="475"/>
      <c r="DT59" s="476"/>
      <c r="DU59" s="15">
        <v>61</v>
      </c>
      <c r="DV59" s="475"/>
      <c r="DW59" s="475"/>
      <c r="DX59" s="476"/>
      <c r="DY59" s="15">
        <v>61</v>
      </c>
      <c r="DZ59" s="475"/>
      <c r="EA59" s="475"/>
      <c r="EB59" s="476"/>
      <c r="EC59" s="15">
        <v>61</v>
      </c>
      <c r="ED59" s="475"/>
      <c r="EE59" s="475"/>
      <c r="EF59" s="476"/>
      <c r="EG59" s="15">
        <v>61</v>
      </c>
      <c r="EH59" s="475"/>
      <c r="EI59" s="475"/>
      <c r="EJ59" s="476"/>
      <c r="EK59" s="15">
        <v>61</v>
      </c>
      <c r="EL59" s="475"/>
      <c r="EM59" s="475"/>
      <c r="EN59" s="476"/>
      <c r="EO59" s="15">
        <v>61</v>
      </c>
      <c r="EP59" s="475"/>
      <c r="EQ59" s="475"/>
      <c r="ER59" s="476"/>
      <c r="ES59" s="15">
        <v>61</v>
      </c>
      <c r="ET59" s="475"/>
      <c r="EU59" s="475"/>
      <c r="EV59" s="476"/>
      <c r="EW59" s="15">
        <v>61</v>
      </c>
      <c r="EX59" s="475"/>
      <c r="EY59" s="475"/>
      <c r="EZ59" s="476"/>
      <c r="FA59" s="15">
        <v>61</v>
      </c>
      <c r="FB59" s="475"/>
      <c r="FC59" s="475"/>
      <c r="FD59" s="476"/>
      <c r="FE59" s="15">
        <v>61</v>
      </c>
      <c r="FF59" s="475"/>
      <c r="FG59" s="475"/>
      <c r="FH59" s="476"/>
      <c r="FI59" s="15">
        <v>61</v>
      </c>
      <c r="FJ59" s="475"/>
      <c r="FK59" s="475"/>
      <c r="FL59" s="476"/>
      <c r="FM59" s="15">
        <v>61</v>
      </c>
      <c r="FN59" s="475"/>
      <c r="FO59" s="475"/>
      <c r="FP59" s="476"/>
      <c r="FQ59" s="15">
        <v>61</v>
      </c>
      <c r="FR59" s="475"/>
      <c r="FS59" s="475"/>
      <c r="FT59" s="476"/>
      <c r="FU59" s="15">
        <v>61</v>
      </c>
      <c r="FV59" s="475"/>
      <c r="FW59" s="475"/>
      <c r="FX59" s="476"/>
      <c r="FY59" s="15">
        <v>61</v>
      </c>
      <c r="FZ59" s="475"/>
      <c r="GA59" s="475"/>
      <c r="GB59" s="476"/>
      <c r="GC59" s="15">
        <v>61</v>
      </c>
      <c r="GD59" s="475"/>
      <c r="GE59" s="475"/>
      <c r="GF59" s="476"/>
      <c r="GG59" s="15">
        <v>61</v>
      </c>
      <c r="GH59" s="475"/>
      <c r="GI59" s="475"/>
      <c r="GJ59" s="476"/>
      <c r="GK59" s="15">
        <v>61</v>
      </c>
      <c r="GL59" s="475"/>
      <c r="GM59" s="475"/>
      <c r="GN59" s="476"/>
      <c r="GO59" s="15">
        <v>61</v>
      </c>
      <c r="GP59" s="475"/>
      <c r="GQ59" s="475"/>
      <c r="GR59" s="476"/>
      <c r="GS59" s="15">
        <v>61</v>
      </c>
      <c r="GT59" s="475"/>
      <c r="GU59" s="475"/>
      <c r="GV59" s="476"/>
      <c r="GW59" s="15">
        <v>61</v>
      </c>
      <c r="GX59" s="475"/>
      <c r="GY59" s="475"/>
      <c r="GZ59" s="476"/>
      <c r="HA59" s="15">
        <v>61</v>
      </c>
      <c r="HB59" s="475"/>
      <c r="HC59" s="475"/>
      <c r="HD59" s="476"/>
      <c r="HE59" s="15">
        <v>61</v>
      </c>
      <c r="HF59" s="475"/>
      <c r="HG59" s="475"/>
      <c r="HH59" s="476"/>
      <c r="HI59" s="15">
        <v>61</v>
      </c>
      <c r="HJ59" s="475"/>
      <c r="HK59" s="475"/>
      <c r="HL59" s="476"/>
      <c r="HM59" s="15">
        <v>61</v>
      </c>
      <c r="HN59" s="475"/>
      <c r="HO59" s="475"/>
      <c r="HP59" s="476"/>
      <c r="HQ59" s="15">
        <v>61</v>
      </c>
      <c r="HR59" s="475"/>
      <c r="HS59" s="475"/>
      <c r="HT59" s="476"/>
      <c r="HU59" s="15">
        <v>61</v>
      </c>
      <c r="HV59" s="475"/>
      <c r="HW59" s="475"/>
      <c r="HX59" s="476"/>
      <c r="HY59" s="15">
        <v>61</v>
      </c>
      <c r="HZ59" s="475"/>
      <c r="IA59" s="475"/>
      <c r="IB59" s="476"/>
      <c r="IC59" s="15">
        <v>61</v>
      </c>
      <c r="ID59" s="475"/>
      <c r="IE59" s="475"/>
      <c r="IF59" s="476"/>
      <c r="IG59" s="15">
        <v>61</v>
      </c>
      <c r="IH59" s="475"/>
      <c r="II59" s="475"/>
      <c r="IJ59" s="476"/>
      <c r="IK59" s="15">
        <v>61</v>
      </c>
      <c r="IL59" s="475"/>
      <c r="IM59" s="475"/>
      <c r="IN59" s="476"/>
      <c r="IO59" s="15">
        <v>61</v>
      </c>
      <c r="IP59" s="475"/>
      <c r="IQ59" s="475"/>
      <c r="IR59" s="476"/>
      <c r="IS59" s="15">
        <v>61</v>
      </c>
      <c r="IT59" s="475"/>
      <c r="IU59" s="475"/>
      <c r="IV59" s="476"/>
      <c r="IW59" s="15">
        <v>61</v>
      </c>
      <c r="IX59" s="475"/>
      <c r="IY59" s="475"/>
      <c r="IZ59" s="476"/>
    </row>
    <row r="60" spans="1:260" s="13" customFormat="1" ht="15.75">
      <c r="A60" s="37">
        <v>7200</v>
      </c>
      <c r="B60" s="477" t="s">
        <v>87</v>
      </c>
      <c r="C60" s="477"/>
      <c r="D60" s="477"/>
      <c r="E60" s="315"/>
      <c r="F60" s="315"/>
      <c r="G60" s="315"/>
      <c r="H60" s="388">
        <f>'PRESUP.EGRESOS FUENTE FINANCIAM'!M338</f>
        <v>0</v>
      </c>
      <c r="I60" s="55" t="e">
        <f t="shared" si="5"/>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77" t="s">
        <v>88</v>
      </c>
      <c r="C61" s="477"/>
      <c r="D61" s="477"/>
      <c r="E61" s="315"/>
      <c r="F61" s="315"/>
      <c r="G61" s="315"/>
      <c r="H61" s="388">
        <f>'PRESUP.EGRESOS FUENTE FINANCIAM'!M348</f>
        <v>0</v>
      </c>
      <c r="I61" s="55" t="e">
        <f t="shared" si="5"/>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77" t="s">
        <v>89</v>
      </c>
      <c r="C62" s="477"/>
      <c r="D62" s="477"/>
      <c r="E62" s="315"/>
      <c r="F62" s="315"/>
      <c r="G62" s="315"/>
      <c r="H62" s="388">
        <f>'PRESUP.EGRESOS FUENTE FINANCIAM'!M355</f>
        <v>0</v>
      </c>
      <c r="I62" s="55" t="e">
        <f t="shared" si="5"/>
        <v>#DIV/0!</v>
      </c>
      <c r="J62" s="315"/>
      <c r="K62" s="315"/>
      <c r="L62" s="315"/>
      <c r="M62" s="14">
        <v>62</v>
      </c>
      <c r="N62" s="475"/>
      <c r="O62" s="475"/>
      <c r="P62" s="476"/>
      <c r="Q62" s="15">
        <v>62</v>
      </c>
      <c r="R62" s="475"/>
      <c r="S62" s="475"/>
      <c r="T62" s="476"/>
      <c r="U62" s="15">
        <v>62</v>
      </c>
      <c r="V62" s="475"/>
      <c r="W62" s="475"/>
      <c r="X62" s="476"/>
      <c r="Y62" s="15">
        <v>62</v>
      </c>
      <c r="Z62" s="475"/>
      <c r="AA62" s="475"/>
      <c r="AB62" s="476"/>
      <c r="AC62" s="15">
        <v>62</v>
      </c>
      <c r="AD62" s="475"/>
      <c r="AE62" s="475"/>
      <c r="AF62" s="476"/>
      <c r="AG62" s="15">
        <v>62</v>
      </c>
      <c r="AH62" s="475"/>
      <c r="AI62" s="475"/>
      <c r="AJ62" s="476"/>
      <c r="AK62" s="15">
        <v>62</v>
      </c>
      <c r="AL62" s="475"/>
      <c r="AM62" s="475"/>
      <c r="AN62" s="476"/>
      <c r="AO62" s="15">
        <v>62</v>
      </c>
      <c r="AP62" s="475"/>
      <c r="AQ62" s="475"/>
      <c r="AR62" s="476"/>
      <c r="AS62" s="15">
        <v>62</v>
      </c>
      <c r="AT62" s="475"/>
      <c r="AU62" s="475"/>
      <c r="AV62" s="476"/>
      <c r="AW62" s="15">
        <v>62</v>
      </c>
      <c r="AX62" s="475"/>
      <c r="AY62" s="475"/>
      <c r="AZ62" s="476"/>
      <c r="BA62" s="15">
        <v>62</v>
      </c>
      <c r="BB62" s="475"/>
      <c r="BC62" s="475"/>
      <c r="BD62" s="476"/>
      <c r="BE62" s="15">
        <v>62</v>
      </c>
      <c r="BF62" s="475"/>
      <c r="BG62" s="475"/>
      <c r="BH62" s="476"/>
      <c r="BI62" s="15">
        <v>62</v>
      </c>
      <c r="BJ62" s="475"/>
      <c r="BK62" s="475"/>
      <c r="BL62" s="476"/>
      <c r="BM62" s="15">
        <v>62</v>
      </c>
      <c r="BN62" s="475"/>
      <c r="BO62" s="475"/>
      <c r="BP62" s="476"/>
      <c r="BQ62" s="15">
        <v>62</v>
      </c>
      <c r="BR62" s="475"/>
      <c r="BS62" s="475"/>
      <c r="BT62" s="476"/>
      <c r="BU62" s="15">
        <v>62</v>
      </c>
      <c r="BV62" s="475"/>
      <c r="BW62" s="475"/>
      <c r="BX62" s="476"/>
      <c r="BY62" s="15">
        <v>62</v>
      </c>
      <c r="BZ62" s="475"/>
      <c r="CA62" s="475"/>
      <c r="CB62" s="476"/>
      <c r="CC62" s="15">
        <v>62</v>
      </c>
      <c r="CD62" s="475"/>
      <c r="CE62" s="475"/>
      <c r="CF62" s="476"/>
      <c r="CG62" s="15">
        <v>62</v>
      </c>
      <c r="CH62" s="475"/>
      <c r="CI62" s="475"/>
      <c r="CJ62" s="476"/>
      <c r="CK62" s="15">
        <v>62</v>
      </c>
      <c r="CL62" s="475"/>
      <c r="CM62" s="475"/>
      <c r="CN62" s="476"/>
      <c r="CO62" s="15">
        <v>62</v>
      </c>
      <c r="CP62" s="475"/>
      <c r="CQ62" s="475"/>
      <c r="CR62" s="476"/>
      <c r="CS62" s="15">
        <v>62</v>
      </c>
      <c r="CT62" s="475"/>
      <c r="CU62" s="475"/>
      <c r="CV62" s="476"/>
      <c r="CW62" s="15">
        <v>62</v>
      </c>
      <c r="CX62" s="475"/>
      <c r="CY62" s="475"/>
      <c r="CZ62" s="476"/>
      <c r="DA62" s="15">
        <v>62</v>
      </c>
      <c r="DB62" s="475"/>
      <c r="DC62" s="475"/>
      <c r="DD62" s="476"/>
      <c r="DE62" s="15">
        <v>62</v>
      </c>
      <c r="DF62" s="475"/>
      <c r="DG62" s="475"/>
      <c r="DH62" s="476"/>
      <c r="DI62" s="15">
        <v>62</v>
      </c>
      <c r="DJ62" s="475"/>
      <c r="DK62" s="475"/>
      <c r="DL62" s="476"/>
      <c r="DM62" s="15">
        <v>62</v>
      </c>
      <c r="DN62" s="475"/>
      <c r="DO62" s="475"/>
      <c r="DP62" s="476"/>
      <c r="DQ62" s="15">
        <v>62</v>
      </c>
      <c r="DR62" s="475"/>
      <c r="DS62" s="475"/>
      <c r="DT62" s="476"/>
      <c r="DU62" s="15">
        <v>62</v>
      </c>
      <c r="DV62" s="475"/>
      <c r="DW62" s="475"/>
      <c r="DX62" s="476"/>
      <c r="DY62" s="15">
        <v>62</v>
      </c>
      <c r="DZ62" s="475"/>
      <c r="EA62" s="475"/>
      <c r="EB62" s="476"/>
      <c r="EC62" s="15">
        <v>62</v>
      </c>
      <c r="ED62" s="475"/>
      <c r="EE62" s="475"/>
      <c r="EF62" s="476"/>
      <c r="EG62" s="15">
        <v>62</v>
      </c>
      <c r="EH62" s="475"/>
      <c r="EI62" s="475"/>
      <c r="EJ62" s="476"/>
      <c r="EK62" s="15">
        <v>62</v>
      </c>
      <c r="EL62" s="475"/>
      <c r="EM62" s="475"/>
      <c r="EN62" s="476"/>
      <c r="EO62" s="15">
        <v>62</v>
      </c>
      <c r="EP62" s="475"/>
      <c r="EQ62" s="475"/>
      <c r="ER62" s="476"/>
      <c r="ES62" s="15">
        <v>62</v>
      </c>
      <c r="ET62" s="475"/>
      <c r="EU62" s="475"/>
      <c r="EV62" s="476"/>
      <c r="EW62" s="15">
        <v>62</v>
      </c>
      <c r="EX62" s="475"/>
      <c r="EY62" s="475"/>
      <c r="EZ62" s="476"/>
      <c r="FA62" s="15">
        <v>62</v>
      </c>
      <c r="FB62" s="475"/>
      <c r="FC62" s="475"/>
      <c r="FD62" s="476"/>
      <c r="FE62" s="15">
        <v>62</v>
      </c>
      <c r="FF62" s="475"/>
      <c r="FG62" s="475"/>
      <c r="FH62" s="476"/>
      <c r="FI62" s="15">
        <v>62</v>
      </c>
      <c r="FJ62" s="475"/>
      <c r="FK62" s="475"/>
      <c r="FL62" s="476"/>
      <c r="FM62" s="15">
        <v>62</v>
      </c>
      <c r="FN62" s="475"/>
      <c r="FO62" s="475"/>
      <c r="FP62" s="476"/>
      <c r="FQ62" s="15">
        <v>62</v>
      </c>
      <c r="FR62" s="475"/>
      <c r="FS62" s="475"/>
      <c r="FT62" s="476"/>
      <c r="FU62" s="15">
        <v>62</v>
      </c>
      <c r="FV62" s="475"/>
      <c r="FW62" s="475"/>
      <c r="FX62" s="476"/>
      <c r="FY62" s="15">
        <v>62</v>
      </c>
      <c r="FZ62" s="475"/>
      <c r="GA62" s="475"/>
      <c r="GB62" s="476"/>
      <c r="GC62" s="15">
        <v>62</v>
      </c>
      <c r="GD62" s="475"/>
      <c r="GE62" s="475"/>
      <c r="GF62" s="476"/>
      <c r="GG62" s="15">
        <v>62</v>
      </c>
      <c r="GH62" s="475"/>
      <c r="GI62" s="475"/>
      <c r="GJ62" s="476"/>
      <c r="GK62" s="15">
        <v>62</v>
      </c>
      <c r="GL62" s="475"/>
      <c r="GM62" s="475"/>
      <c r="GN62" s="476"/>
      <c r="GO62" s="15">
        <v>62</v>
      </c>
      <c r="GP62" s="475"/>
      <c r="GQ62" s="475"/>
      <c r="GR62" s="476"/>
      <c r="GS62" s="15">
        <v>62</v>
      </c>
      <c r="GT62" s="475"/>
      <c r="GU62" s="475"/>
      <c r="GV62" s="476"/>
      <c r="GW62" s="15">
        <v>62</v>
      </c>
      <c r="GX62" s="475"/>
      <c r="GY62" s="475"/>
      <c r="GZ62" s="476"/>
      <c r="HA62" s="15">
        <v>62</v>
      </c>
      <c r="HB62" s="475"/>
      <c r="HC62" s="475"/>
      <c r="HD62" s="476"/>
      <c r="HE62" s="15">
        <v>62</v>
      </c>
      <c r="HF62" s="475"/>
      <c r="HG62" s="475"/>
      <c r="HH62" s="476"/>
      <c r="HI62" s="15">
        <v>62</v>
      </c>
      <c r="HJ62" s="475"/>
      <c r="HK62" s="475"/>
      <c r="HL62" s="476"/>
      <c r="HM62" s="15">
        <v>62</v>
      </c>
      <c r="HN62" s="475"/>
      <c r="HO62" s="475"/>
      <c r="HP62" s="476"/>
      <c r="HQ62" s="15">
        <v>62</v>
      </c>
      <c r="HR62" s="475"/>
      <c r="HS62" s="475"/>
      <c r="HT62" s="476"/>
      <c r="HU62" s="15">
        <v>62</v>
      </c>
      <c r="HV62" s="475"/>
      <c r="HW62" s="475"/>
      <c r="HX62" s="476"/>
      <c r="HY62" s="15">
        <v>62</v>
      </c>
      <c r="HZ62" s="475"/>
      <c r="IA62" s="475"/>
      <c r="IB62" s="476"/>
      <c r="IC62" s="15">
        <v>62</v>
      </c>
      <c r="ID62" s="475"/>
      <c r="IE62" s="475"/>
      <c r="IF62" s="476"/>
      <c r="IG62" s="15">
        <v>62</v>
      </c>
      <c r="IH62" s="475"/>
      <c r="II62" s="475"/>
      <c r="IJ62" s="476"/>
      <c r="IK62" s="15">
        <v>62</v>
      </c>
      <c r="IL62" s="475"/>
      <c r="IM62" s="475"/>
      <c r="IN62" s="476"/>
      <c r="IO62" s="15">
        <v>62</v>
      </c>
      <c r="IP62" s="475"/>
      <c r="IQ62" s="475"/>
      <c r="IR62" s="476"/>
      <c r="IS62" s="15">
        <v>62</v>
      </c>
      <c r="IT62" s="475"/>
      <c r="IU62" s="475"/>
      <c r="IV62" s="476"/>
      <c r="IW62" s="15">
        <v>62</v>
      </c>
      <c r="IX62" s="475"/>
      <c r="IY62" s="475"/>
      <c r="IZ62" s="476"/>
    </row>
    <row r="63" spans="1:260" s="13" customFormat="1" ht="15" customHeight="1">
      <c r="A63" s="37">
        <v>7500</v>
      </c>
      <c r="B63" s="477" t="s">
        <v>90</v>
      </c>
      <c r="C63" s="477"/>
      <c r="D63" s="477"/>
      <c r="E63" s="316"/>
      <c r="F63" s="316"/>
      <c r="G63" s="316"/>
      <c r="H63" s="388">
        <f>'PRESUP.EGRESOS FUENTE FINANCIAM'!M365</f>
        <v>0</v>
      </c>
      <c r="I63" s="55" t="e">
        <f t="shared" si="5"/>
        <v>#DIV/0!</v>
      </c>
      <c r="J63" s="316"/>
      <c r="K63" s="316"/>
      <c r="L63" s="316"/>
    </row>
    <row r="64" spans="1:260" s="13" customFormat="1" ht="15" customHeight="1">
      <c r="A64" s="37">
        <v>7600</v>
      </c>
      <c r="B64" s="477" t="s">
        <v>91</v>
      </c>
      <c r="C64" s="477"/>
      <c r="D64" s="477"/>
      <c r="E64" s="316"/>
      <c r="F64" s="316"/>
      <c r="G64" s="316"/>
      <c r="H64" s="388">
        <f>'PRESUP.EGRESOS FUENTE FINANCIAM'!M375</f>
        <v>0</v>
      </c>
      <c r="I64" s="55" t="e">
        <f t="shared" si="5"/>
        <v>#DIV/0!</v>
      </c>
      <c r="J64" s="316"/>
      <c r="K64" s="316"/>
      <c r="L64" s="316"/>
    </row>
    <row r="65" spans="1:12" s="13" customFormat="1" ht="15" customHeight="1">
      <c r="A65" s="37">
        <v>7900</v>
      </c>
      <c r="B65" s="477" t="s">
        <v>92</v>
      </c>
      <c r="C65" s="477"/>
      <c r="D65" s="477"/>
      <c r="E65" s="316"/>
      <c r="F65" s="316"/>
      <c r="G65" s="316"/>
      <c r="H65" s="388">
        <f>'PRESUP.EGRESOS FUENTE FINANCIAM'!M378</f>
        <v>0</v>
      </c>
      <c r="I65" s="55" t="e">
        <f t="shared" si="5"/>
        <v>#DIV/0!</v>
      </c>
      <c r="J65" s="316"/>
      <c r="K65" s="316"/>
      <c r="L65" s="316"/>
    </row>
    <row r="66" spans="1:12" s="13" customFormat="1" ht="15.75" customHeight="1">
      <c r="A66" s="243">
        <v>8000</v>
      </c>
      <c r="B66" s="470" t="s">
        <v>21</v>
      </c>
      <c r="C66" s="470"/>
      <c r="D66" s="470"/>
      <c r="E66" s="312">
        <f>SUM(E67:E69)</f>
        <v>0</v>
      </c>
      <c r="F66" s="312">
        <f>SUM(F67:F69)</f>
        <v>0</v>
      </c>
      <c r="G66" s="312">
        <f>SUM(G67:G69)</f>
        <v>0</v>
      </c>
      <c r="H66" s="389">
        <f>SUM(H67:H69)</f>
        <v>0</v>
      </c>
      <c r="I66" s="244" t="e">
        <f t="shared" si="5"/>
        <v>#DIV/0!</v>
      </c>
      <c r="J66" s="312">
        <f>SUM(J67:J69)</f>
        <v>0</v>
      </c>
      <c r="K66" s="312">
        <f>SUM(K67:K69)</f>
        <v>0</v>
      </c>
      <c r="L66" s="312">
        <f>SUM(L67:L69)</f>
        <v>0</v>
      </c>
    </row>
    <row r="67" spans="1:12" s="13" customFormat="1" ht="15.75">
      <c r="A67" s="37">
        <v>8100</v>
      </c>
      <c r="B67" s="477" t="s">
        <v>22</v>
      </c>
      <c r="C67" s="477"/>
      <c r="D67" s="477"/>
      <c r="E67" s="308"/>
      <c r="F67" s="308"/>
      <c r="G67" s="308"/>
      <c r="H67" s="388">
        <f>'PRESUP.EGRESOS FUENTE FINANCIAM'!M383</f>
        <v>0</v>
      </c>
      <c r="I67" s="55" t="e">
        <f t="shared" ref="I67:I69" si="7">H67/E67-1</f>
        <v>#DIV/0!</v>
      </c>
      <c r="J67" s="308"/>
      <c r="K67" s="308"/>
      <c r="L67" s="308"/>
    </row>
    <row r="68" spans="1:12" s="13" customFormat="1" ht="15.75">
      <c r="A68" s="37">
        <v>8300</v>
      </c>
      <c r="B68" s="477" t="s">
        <v>23</v>
      </c>
      <c r="C68" s="477"/>
      <c r="D68" s="477"/>
      <c r="E68" s="309"/>
      <c r="F68" s="309"/>
      <c r="G68" s="309"/>
      <c r="H68" s="388">
        <f>'PRESUP.EGRESOS FUENTE FINANCIAM'!M390</f>
        <v>0</v>
      </c>
      <c r="I68" s="55" t="e">
        <f t="shared" si="7"/>
        <v>#DIV/0!</v>
      </c>
      <c r="J68" s="309"/>
      <c r="K68" s="309"/>
      <c r="L68" s="309"/>
    </row>
    <row r="69" spans="1:12" s="13" customFormat="1" ht="15.75">
      <c r="A69" s="37">
        <v>8500</v>
      </c>
      <c r="B69" s="477" t="s">
        <v>24</v>
      </c>
      <c r="C69" s="477"/>
      <c r="D69" s="477"/>
      <c r="E69" s="309"/>
      <c r="F69" s="309"/>
      <c r="G69" s="309"/>
      <c r="H69" s="388">
        <f>'PRESUP.EGRESOS FUENTE FINANCIAM'!M396</f>
        <v>0</v>
      </c>
      <c r="I69" s="55" t="e">
        <f t="shared" si="7"/>
        <v>#DIV/0!</v>
      </c>
      <c r="J69" s="309"/>
      <c r="K69" s="309"/>
      <c r="L69" s="309"/>
    </row>
    <row r="70" spans="1:12" s="13" customFormat="1" ht="15.75">
      <c r="A70" s="243">
        <v>9000</v>
      </c>
      <c r="B70" s="470" t="s">
        <v>93</v>
      </c>
      <c r="C70" s="470"/>
      <c r="D70" s="470"/>
      <c r="E70" s="310">
        <f>SUM(E71:E77)</f>
        <v>0</v>
      </c>
      <c r="F70" s="310">
        <f>SUM(F71:F77)</f>
        <v>0</v>
      </c>
      <c r="G70" s="310">
        <f>SUM(G71:G77)</f>
        <v>0</v>
      </c>
      <c r="H70" s="389">
        <f>SUM(H71:H77)</f>
        <v>0</v>
      </c>
      <c r="I70" s="244" t="e">
        <f t="shared" si="5"/>
        <v>#DIV/0!</v>
      </c>
      <c r="J70" s="310">
        <f>SUM(J71:J77)</f>
        <v>0</v>
      </c>
      <c r="K70" s="310">
        <f>SUM(K71:K77)</f>
        <v>0</v>
      </c>
      <c r="L70" s="310">
        <f>SUM(L71:L77)</f>
        <v>0</v>
      </c>
    </row>
    <row r="71" spans="1:12" s="13" customFormat="1" ht="15.75">
      <c r="A71" s="37">
        <v>9100</v>
      </c>
      <c r="B71" s="477" t="s">
        <v>94</v>
      </c>
      <c r="C71" s="477"/>
      <c r="D71" s="477"/>
      <c r="E71" s="308"/>
      <c r="F71" s="308"/>
      <c r="G71" s="308"/>
      <c r="H71" s="388">
        <f>'PRESUP.EGRESOS FUENTE FINANCIAM'!M401</f>
        <v>0</v>
      </c>
      <c r="I71" s="55" t="e">
        <f t="shared" si="5"/>
        <v>#DIV/0!</v>
      </c>
      <c r="J71" s="308"/>
      <c r="K71" s="308"/>
      <c r="L71" s="308"/>
    </row>
    <row r="72" spans="1:12" s="13" customFormat="1" ht="15.75">
      <c r="A72" s="37">
        <v>9200</v>
      </c>
      <c r="B72" s="477" t="s">
        <v>95</v>
      </c>
      <c r="C72" s="477"/>
      <c r="D72" s="477"/>
      <c r="E72" s="309"/>
      <c r="F72" s="309"/>
      <c r="G72" s="309"/>
      <c r="H72" s="388">
        <f>'PRESUP.EGRESOS FUENTE FINANCIAM'!M410</f>
        <v>0</v>
      </c>
      <c r="I72" s="55" t="e">
        <f t="shared" si="5"/>
        <v>#DIV/0!</v>
      </c>
      <c r="J72" s="309"/>
      <c r="K72" s="309"/>
      <c r="L72" s="309"/>
    </row>
    <row r="73" spans="1:12" s="13" customFormat="1" ht="15.75">
      <c r="A73" s="37">
        <v>9300</v>
      </c>
      <c r="B73" s="477" t="s">
        <v>96</v>
      </c>
      <c r="C73" s="477"/>
      <c r="D73" s="477"/>
      <c r="E73" s="309"/>
      <c r="F73" s="309"/>
      <c r="G73" s="309"/>
      <c r="H73" s="388">
        <f>'PRESUP.EGRESOS FUENTE FINANCIAM'!M419</f>
        <v>0</v>
      </c>
      <c r="I73" s="55" t="e">
        <f t="shared" si="5"/>
        <v>#DIV/0!</v>
      </c>
      <c r="J73" s="309"/>
      <c r="K73" s="309"/>
      <c r="L73" s="309"/>
    </row>
    <row r="74" spans="1:12" s="13" customFormat="1" ht="15.75">
      <c r="A74" s="37">
        <v>9400</v>
      </c>
      <c r="B74" s="477" t="s">
        <v>97</v>
      </c>
      <c r="C74" s="477"/>
      <c r="D74" s="477"/>
      <c r="E74" s="309"/>
      <c r="F74" s="309"/>
      <c r="G74" s="309"/>
      <c r="H74" s="388">
        <f>'PRESUP.EGRESOS FUENTE FINANCIAM'!M422</f>
        <v>0</v>
      </c>
      <c r="I74" s="55" t="e">
        <f t="shared" si="5"/>
        <v>#DIV/0!</v>
      </c>
      <c r="J74" s="309"/>
      <c r="K74" s="309"/>
      <c r="L74" s="309"/>
    </row>
    <row r="75" spans="1:12" s="13" customFormat="1" ht="15.75">
      <c r="A75" s="37">
        <v>9500</v>
      </c>
      <c r="B75" s="477" t="s">
        <v>98</v>
      </c>
      <c r="C75" s="477"/>
      <c r="D75" s="477"/>
      <c r="E75" s="309"/>
      <c r="F75" s="309"/>
      <c r="G75" s="309"/>
      <c r="H75" s="388">
        <f>'PRESUP.EGRESOS FUENTE FINANCIAM'!M425</f>
        <v>0</v>
      </c>
      <c r="I75" s="55" t="e">
        <f t="shared" si="5"/>
        <v>#DIV/0!</v>
      </c>
      <c r="J75" s="309"/>
      <c r="K75" s="309"/>
      <c r="L75" s="309"/>
    </row>
    <row r="76" spans="1:12" s="13" customFormat="1" ht="15.75">
      <c r="A76" s="37">
        <v>9600</v>
      </c>
      <c r="B76" s="477" t="s">
        <v>861</v>
      </c>
      <c r="C76" s="477"/>
      <c r="D76" s="477"/>
      <c r="E76" s="309"/>
      <c r="F76" s="309"/>
      <c r="G76" s="309"/>
      <c r="H76" s="388">
        <f>'PRESUP.EGRESOS FUENTE FINANCIAM'!M427</f>
        <v>0</v>
      </c>
      <c r="I76" s="55" t="e">
        <f>H76/E76-1</f>
        <v>#DIV/0!</v>
      </c>
      <c r="J76" s="309"/>
      <c r="K76" s="309"/>
      <c r="L76" s="309"/>
    </row>
    <row r="77" spans="1:12" s="13" customFormat="1" ht="15.75">
      <c r="A77" s="50">
        <v>9900</v>
      </c>
      <c r="B77" s="482" t="s">
        <v>99</v>
      </c>
      <c r="C77" s="482"/>
      <c r="D77" s="482"/>
      <c r="E77" s="313"/>
      <c r="F77" s="313"/>
      <c r="G77" s="313"/>
      <c r="H77" s="388">
        <f>'PRESUP.EGRESOS FUENTE FINANCIAM'!M430</f>
        <v>0</v>
      </c>
      <c r="I77" s="55" t="e">
        <f t="shared" si="5"/>
        <v>#DIV/0!</v>
      </c>
      <c r="J77" s="313"/>
      <c r="K77" s="313"/>
      <c r="L77" s="313"/>
    </row>
    <row r="78" spans="1:12" s="13" customFormat="1" ht="15.75">
      <c r="A78" s="483" t="s">
        <v>548</v>
      </c>
      <c r="B78" s="484"/>
      <c r="C78" s="484"/>
      <c r="D78" s="484"/>
      <c r="E78" s="314">
        <f>E6+E14+E24+E34+E44+E54+E58+E66+E70</f>
        <v>0</v>
      </c>
      <c r="F78" s="314">
        <f>F6+F14+F24+F34+F44+F54+F58+F66+F70</f>
        <v>0</v>
      </c>
      <c r="G78" s="314">
        <f>G6+G14+G24+G34+G44+G54+G58+G66+G70</f>
        <v>5370960.5</v>
      </c>
      <c r="H78" s="390">
        <f>H6+H14+H24+H34+H44+H54+H58+H66+H70</f>
        <v>5558944.1174999997</v>
      </c>
      <c r="I78" s="245" t="e">
        <f>H78/E78-1</f>
        <v>#DIV/0!</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85" t="s">
        <v>866</v>
      </c>
      <c r="B80" s="485"/>
      <c r="C80" s="485"/>
      <c r="D80" s="485"/>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5558944.1174999997</v>
      </c>
      <c r="D82" s="108">
        <f>C82/$C$87</f>
        <v>1</v>
      </c>
    </row>
    <row r="83" spans="1:260" ht="32.1" customHeight="1">
      <c r="A83" s="5">
        <v>2</v>
      </c>
      <c r="B83" s="6" t="s">
        <v>102</v>
      </c>
      <c r="C83" s="21">
        <f>H44+H54+H58</f>
        <v>0</v>
      </c>
      <c r="D83" s="108">
        <f t="shared" ref="D83:D86" si="8">C83/$C$87</f>
        <v>0</v>
      </c>
    </row>
    <row r="84" spans="1:260" ht="32.1" customHeight="1">
      <c r="A84" s="5">
        <v>3</v>
      </c>
      <c r="B84" s="6" t="s">
        <v>103</v>
      </c>
      <c r="C84" s="21">
        <f>H70</f>
        <v>0</v>
      </c>
      <c r="D84" s="108">
        <f t="shared" si="8"/>
        <v>0</v>
      </c>
    </row>
    <row r="85" spans="1:260" ht="32.1" customHeight="1">
      <c r="A85" s="5">
        <v>4</v>
      </c>
      <c r="B85" s="6" t="s">
        <v>136</v>
      </c>
      <c r="C85" s="21">
        <f>H39</f>
        <v>0</v>
      </c>
      <c r="D85" s="108">
        <f t="shared" si="8"/>
        <v>0</v>
      </c>
    </row>
    <row r="86" spans="1:260" ht="32.1" customHeight="1">
      <c r="A86" s="5">
        <v>5</v>
      </c>
      <c r="B86" s="6" t="s">
        <v>124</v>
      </c>
      <c r="C86" s="21">
        <f>H66</f>
        <v>0</v>
      </c>
      <c r="D86" s="108">
        <f t="shared" si="8"/>
        <v>0</v>
      </c>
    </row>
    <row r="87" spans="1:260" ht="19.899999999999999" customHeight="1">
      <c r="A87" s="250"/>
      <c r="B87" s="251" t="s">
        <v>850</v>
      </c>
      <c r="C87" s="252">
        <f>SUM(C82:C86)</f>
        <v>5558944.1174999997</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BJZef4x6v+WveHnQqIbQxwHKwZDuZSLJlzJe/6c8aMm7iVJFKgwo8Gu8boSLeCEqGOM9pjTlmevgciDNEV0hLA==" saltValue="zzsyIWFgOVzz3DJLVhQB1A=="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22" zoomScale="110" zoomScaleNormal="110" workbookViewId="0">
      <selection activeCell="D29" sqref="D29"/>
    </sheetView>
  </sheetViews>
  <sheetFormatPr baseColWidth="10" defaultColWidth="0.28515625" defaultRowHeight="15" customHeight="1" zeroHeight="1"/>
  <cols>
    <col min="1" max="1" width="9.42578125" style="29" customWidth="1"/>
    <col min="2" max="2" width="6.140625" style="29" customWidth="1"/>
    <col min="3" max="3" width="57.8554687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Nombre del Municipio: Degollado, Jalisco</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1121</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1120</v>
      </c>
      <c r="D11" s="332"/>
      <c r="E11" s="102"/>
    </row>
    <row r="12" spans="1:5" s="103" customFormat="1" ht="25.5" customHeight="1">
      <c r="A12" s="101" t="s">
        <v>559</v>
      </c>
      <c r="B12" s="93">
        <v>4</v>
      </c>
      <c r="C12" s="94" t="s">
        <v>1119</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1115</v>
      </c>
      <c r="D16" s="332"/>
      <c r="E16" s="102"/>
    </row>
    <row r="17" spans="1:5" s="103" customFormat="1" ht="25.5" customHeight="1">
      <c r="A17" s="101" t="s">
        <v>559</v>
      </c>
      <c r="B17" s="93">
        <v>9</v>
      </c>
      <c r="C17" s="95" t="s">
        <v>1117</v>
      </c>
      <c r="D17" s="332"/>
      <c r="E17" s="102"/>
    </row>
    <row r="18" spans="1:5" s="103" customFormat="1" ht="25.5" customHeight="1">
      <c r="A18" s="101" t="s">
        <v>559</v>
      </c>
      <c r="B18" s="93">
        <v>10</v>
      </c>
      <c r="C18" s="94" t="s">
        <v>1116</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1118</v>
      </c>
      <c r="D27" s="331"/>
      <c r="E27" s="102"/>
    </row>
    <row r="28" spans="1:5" s="103" customFormat="1" ht="25.5" customHeight="1">
      <c r="A28" s="101" t="s">
        <v>559</v>
      </c>
      <c r="B28" s="93">
        <v>20</v>
      </c>
      <c r="C28" s="94" t="s">
        <v>1152</v>
      </c>
      <c r="D28" s="331">
        <v>5558944</v>
      </c>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5558944</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47" activePane="bottomLeft" state="frozen"/>
      <selection pane="bottomLeft" activeCell="C14" sqref="C14:E14"/>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05" t="s">
        <v>915</v>
      </c>
      <c r="B1" s="506"/>
      <c r="C1" s="506"/>
      <c r="D1" s="506"/>
      <c r="E1" s="506"/>
      <c r="F1" s="507"/>
    </row>
    <row r="2" spans="1:7" s="109" customFormat="1" ht="21" customHeight="1">
      <c r="A2" s="508" t="str">
        <f>'CLASIFIC.ADMINISTRATIVA'!$A$2</f>
        <v>Nombre del Municipio: Degollado, Jalisco</v>
      </c>
      <c r="B2" s="509"/>
      <c r="C2" s="509"/>
      <c r="D2" s="509"/>
      <c r="E2" s="509"/>
      <c r="F2" s="510"/>
    </row>
    <row r="3" spans="1:7" s="111" customFormat="1" ht="14.25" customHeight="1">
      <c r="A3" s="511"/>
      <c r="B3" s="512"/>
      <c r="C3" s="512"/>
      <c r="D3" s="513"/>
      <c r="E3" s="259"/>
      <c r="F3" s="260" t="s">
        <v>826</v>
      </c>
      <c r="G3" s="110"/>
    </row>
    <row r="4" spans="1:7" s="149" customFormat="1" ht="3.75" customHeight="1">
      <c r="A4" s="152"/>
      <c r="B4" s="147"/>
      <c r="C4" s="147"/>
      <c r="D4" s="147"/>
      <c r="E4" s="148"/>
      <c r="F4" s="153"/>
    </row>
    <row r="5" spans="1:7" s="112" customFormat="1" ht="20.100000000000001" customHeight="1">
      <c r="A5" s="261">
        <v>1</v>
      </c>
      <c r="B5" s="499" t="s">
        <v>572</v>
      </c>
      <c r="C5" s="500"/>
      <c r="D5" s="500"/>
      <c r="E5" s="501"/>
      <c r="F5" s="334">
        <f>SUM(F6+F9+F14+F24+F26+F29+F33+F38)</f>
        <v>0</v>
      </c>
    </row>
    <row r="6" spans="1:7" s="112" customFormat="1" ht="20.100000000000001" customHeight="1">
      <c r="A6" s="154" t="s">
        <v>867</v>
      </c>
      <c r="B6" s="117" t="s">
        <v>867</v>
      </c>
      <c r="C6" s="496" t="s">
        <v>573</v>
      </c>
      <c r="D6" s="497"/>
      <c r="E6" s="498"/>
      <c r="F6" s="335">
        <f>SUM(F7:F8)</f>
        <v>0</v>
      </c>
    </row>
    <row r="7" spans="1:7" s="53" customFormat="1" ht="20.100000000000001" customHeight="1">
      <c r="A7" s="155"/>
      <c r="B7" s="115" t="s">
        <v>867</v>
      </c>
      <c r="C7" s="115" t="s">
        <v>867</v>
      </c>
      <c r="D7" s="115" t="s">
        <v>891</v>
      </c>
      <c r="E7" s="86" t="s">
        <v>575</v>
      </c>
      <c r="F7" s="336"/>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496" t="s">
        <v>579</v>
      </c>
      <c r="D9" s="497"/>
      <c r="E9" s="498"/>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496" t="s">
        <v>589</v>
      </c>
      <c r="D14" s="497"/>
      <c r="E14" s="498"/>
      <c r="F14" s="335">
        <f>SUM(F15:F23)</f>
        <v>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496" t="s">
        <v>608</v>
      </c>
      <c r="D24" s="497"/>
      <c r="E24" s="498"/>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496" t="s">
        <v>612</v>
      </c>
      <c r="D26" s="497"/>
      <c r="E26" s="498"/>
      <c r="F26" s="335">
        <f>SUM(F27:F28)</f>
        <v>0</v>
      </c>
    </row>
    <row r="27" spans="1:6" s="53" customFormat="1" ht="20.100000000000001" customHeight="1">
      <c r="A27" s="155"/>
      <c r="B27" s="115" t="s">
        <v>867</v>
      </c>
      <c r="C27" s="115" t="s">
        <v>898</v>
      </c>
      <c r="D27" s="115" t="s">
        <v>891</v>
      </c>
      <c r="E27" s="86" t="s">
        <v>1122</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496" t="s">
        <v>618</v>
      </c>
      <c r="D29" s="497"/>
      <c r="E29" s="498"/>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496" t="s">
        <v>626</v>
      </c>
      <c r="D33" s="497"/>
      <c r="E33" s="498"/>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496" t="s">
        <v>316</v>
      </c>
      <c r="D38" s="497"/>
      <c r="E38" s="498"/>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499" t="s">
        <v>645</v>
      </c>
      <c r="C44" s="500"/>
      <c r="D44" s="500"/>
      <c r="E44" s="501"/>
      <c r="F44" s="334">
        <f>SUM(F45+F52+F60+F66+F71+F78+F88)</f>
        <v>0</v>
      </c>
    </row>
    <row r="45" spans="1:6" s="112" customFormat="1" ht="20.100000000000001" customHeight="1">
      <c r="A45" s="154" t="s">
        <v>872</v>
      </c>
      <c r="B45" s="117" t="s">
        <v>867</v>
      </c>
      <c r="C45" s="496" t="s">
        <v>876</v>
      </c>
      <c r="D45" s="497"/>
      <c r="E45" s="498"/>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496" t="s">
        <v>880</v>
      </c>
      <c r="D52" s="497"/>
      <c r="E52" s="498"/>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496" t="s">
        <v>651</v>
      </c>
      <c r="D60" s="497"/>
      <c r="E60" s="498"/>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496" t="s">
        <v>663</v>
      </c>
      <c r="D66" s="497"/>
      <c r="E66" s="498"/>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496" t="s">
        <v>673</v>
      </c>
      <c r="D71" s="497"/>
      <c r="E71" s="498"/>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496" t="s">
        <v>687</v>
      </c>
      <c r="D78" s="497"/>
      <c r="E78" s="498"/>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496" t="s">
        <v>707</v>
      </c>
      <c r="D88" s="497"/>
      <c r="E88" s="498"/>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499" t="s">
        <v>711</v>
      </c>
      <c r="C90" s="500"/>
      <c r="D90" s="500"/>
      <c r="E90" s="501"/>
      <c r="F90" s="334">
        <f>SUM(F91+F94+F101+F108+F112+F119+F121+F124+F129)</f>
        <v>0</v>
      </c>
    </row>
    <row r="91" spans="1:6" s="113" customFormat="1" ht="20.100000000000001" customHeight="1">
      <c r="A91" s="154" t="s">
        <v>892</v>
      </c>
      <c r="B91" s="117" t="s">
        <v>867</v>
      </c>
      <c r="C91" s="496" t="s">
        <v>713</v>
      </c>
      <c r="D91" s="497"/>
      <c r="E91" s="498"/>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496" t="s">
        <v>719</v>
      </c>
      <c r="D94" s="497"/>
      <c r="E94" s="498"/>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496" t="s">
        <v>733</v>
      </c>
      <c r="D101" s="497"/>
      <c r="E101" s="498"/>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496" t="s">
        <v>747</v>
      </c>
      <c r="D108" s="497"/>
      <c r="E108" s="498"/>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496" t="s">
        <v>755</v>
      </c>
      <c r="D112" s="497"/>
      <c r="E112" s="498"/>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496" t="s">
        <v>887</v>
      </c>
      <c r="D119" s="497"/>
      <c r="E119" s="498"/>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496" t="s">
        <v>773</v>
      </c>
      <c r="D121" s="497"/>
      <c r="E121" s="498"/>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496" t="s">
        <v>888</v>
      </c>
      <c r="D124" s="497"/>
      <c r="E124" s="498"/>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496" t="s">
        <v>789</v>
      </c>
      <c r="D129" s="497"/>
      <c r="E129" s="498"/>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499" t="s">
        <v>797</v>
      </c>
      <c r="C133" s="500"/>
      <c r="D133" s="500"/>
      <c r="E133" s="501"/>
      <c r="F133" s="334">
        <f>SUM(F134+F137+F141+F146)</f>
        <v>0</v>
      </c>
    </row>
    <row r="134" spans="1:6" s="113" customFormat="1" ht="20.100000000000001" customHeight="1">
      <c r="A134" s="154" t="s">
        <v>893</v>
      </c>
      <c r="B134" s="117" t="s">
        <v>867</v>
      </c>
      <c r="C134" s="496" t="s">
        <v>889</v>
      </c>
      <c r="D134" s="497"/>
      <c r="E134" s="498"/>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496" t="s">
        <v>805</v>
      </c>
      <c r="D137" s="497"/>
      <c r="E137" s="498"/>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496" t="s">
        <v>813</v>
      </c>
      <c r="D141" s="497"/>
      <c r="E141" s="498"/>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1123</v>
      </c>
      <c r="F145" s="336"/>
    </row>
    <row r="146" spans="1:7" s="113" customFormat="1" ht="20.100000000000001" customHeight="1">
      <c r="A146" s="154" t="s">
        <v>893</v>
      </c>
      <c r="B146" s="117" t="s">
        <v>893</v>
      </c>
      <c r="C146" s="496" t="s">
        <v>823</v>
      </c>
      <c r="D146" s="497"/>
      <c r="E146" s="498"/>
      <c r="F146" s="335">
        <f>SUM(F147)</f>
        <v>0</v>
      </c>
    </row>
    <row r="147" spans="1:7" s="53" customFormat="1" ht="20.100000000000001" customHeight="1">
      <c r="A147" s="155"/>
      <c r="B147" s="115" t="s">
        <v>893</v>
      </c>
      <c r="C147" s="115" t="s">
        <v>893</v>
      </c>
      <c r="D147" s="115" t="s">
        <v>891</v>
      </c>
      <c r="E147" s="86" t="s">
        <v>1124</v>
      </c>
      <c r="F147" s="336"/>
    </row>
    <row r="148" spans="1:7" s="53" customFormat="1" ht="3.75" customHeight="1">
      <c r="A148" s="157"/>
      <c r="B148" s="150"/>
      <c r="C148" s="150"/>
      <c r="D148" s="150"/>
      <c r="E148" s="151"/>
      <c r="F148" s="338"/>
    </row>
    <row r="149" spans="1:7" s="112" customFormat="1" ht="22.5" customHeight="1">
      <c r="A149" s="502" t="s">
        <v>0</v>
      </c>
      <c r="B149" s="503"/>
      <c r="C149" s="503"/>
      <c r="D149" s="503"/>
      <c r="E149" s="504"/>
      <c r="F149" s="337">
        <f>SUM(F5+F44+F90+F133)</f>
        <v>0</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28" zoomScale="110" zoomScaleNormal="110" workbookViewId="0">
      <selection activeCell="C33" sqref="C33"/>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4" t="s">
        <v>1127</v>
      </c>
      <c r="B1" s="514"/>
      <c r="C1" s="514"/>
      <c r="D1" s="514"/>
      <c r="E1" s="514"/>
      <c r="F1" s="514"/>
      <c r="G1" s="514"/>
    </row>
    <row r="2" spans="1:7" ht="15.75">
      <c r="A2" s="521" t="str">
        <f>'ESTIMACIÓN DE INGRESOS'!A2:C2</f>
        <v>Nombre del Municipio: Degollado, Jalisco</v>
      </c>
      <c r="B2" s="521"/>
      <c r="C2" s="521"/>
      <c r="D2" s="521"/>
      <c r="E2" s="521"/>
      <c r="F2" s="521"/>
      <c r="G2" s="521"/>
    </row>
    <row r="3" spans="1:7" ht="49.5" customHeight="1">
      <c r="A3" s="515"/>
      <c r="B3" s="516"/>
      <c r="C3" s="395" t="s">
        <v>66</v>
      </c>
      <c r="D3" s="395" t="s">
        <v>1072</v>
      </c>
      <c r="E3" s="395" t="s">
        <v>1085</v>
      </c>
      <c r="F3" s="395" t="s">
        <v>1086</v>
      </c>
      <c r="G3" s="395" t="s">
        <v>1087</v>
      </c>
    </row>
    <row r="4" spans="1:7" ht="6" customHeight="1">
      <c r="A4" s="396"/>
      <c r="B4" s="397"/>
      <c r="C4" s="398"/>
      <c r="D4" s="398"/>
      <c r="E4" s="398"/>
      <c r="F4" s="398"/>
      <c r="G4" s="398"/>
    </row>
    <row r="5" spans="1:7" s="344" customFormat="1" ht="14.45" customHeight="1">
      <c r="A5" s="517" t="s">
        <v>1073</v>
      </c>
      <c r="B5" s="518"/>
      <c r="C5" s="334"/>
      <c r="D5" s="334"/>
      <c r="E5" s="334"/>
      <c r="F5" s="334"/>
      <c r="G5" s="334"/>
    </row>
    <row r="6" spans="1:7" s="344" customFormat="1" ht="30">
      <c r="A6" s="394"/>
      <c r="B6" s="399" t="s">
        <v>1125</v>
      </c>
      <c r="C6" s="400"/>
      <c r="D6" s="401"/>
      <c r="E6" s="400"/>
      <c r="F6" s="400"/>
      <c r="G6" s="400"/>
    </row>
    <row r="7" spans="1:7" s="344" customFormat="1">
      <c r="A7" s="394"/>
      <c r="B7" s="402" t="s">
        <v>1126</v>
      </c>
      <c r="C7" s="403"/>
      <c r="D7" s="404"/>
      <c r="E7" s="403"/>
      <c r="F7" s="403"/>
      <c r="G7" s="403"/>
    </row>
    <row r="8" spans="1:7" s="344" customFormat="1" ht="14.45" customHeight="1">
      <c r="A8" s="517" t="s">
        <v>1088</v>
      </c>
      <c r="B8" s="518"/>
      <c r="C8" s="334"/>
      <c r="D8" s="334"/>
      <c r="E8" s="334"/>
      <c r="F8" s="334"/>
      <c r="G8" s="334"/>
    </row>
    <row r="9" spans="1:7" s="344" customFormat="1">
      <c r="A9" s="394"/>
      <c r="B9" s="393" t="s">
        <v>1074</v>
      </c>
      <c r="C9" s="334"/>
      <c r="D9" s="334"/>
      <c r="E9" s="334"/>
      <c r="F9" s="334"/>
      <c r="G9" s="334"/>
    </row>
    <row r="10" spans="1:7" s="344" customFormat="1">
      <c r="A10" s="394"/>
      <c r="B10" s="402" t="s">
        <v>1147</v>
      </c>
      <c r="C10" s="403"/>
      <c r="D10" s="404"/>
      <c r="E10" s="403"/>
      <c r="F10" s="403"/>
      <c r="G10" s="403"/>
    </row>
    <row r="11" spans="1:7" s="344" customFormat="1">
      <c r="A11" s="394"/>
      <c r="B11" s="402" t="s">
        <v>1146</v>
      </c>
      <c r="C11" s="403"/>
      <c r="D11" s="404"/>
      <c r="E11" s="403"/>
      <c r="F11" s="403"/>
      <c r="G11" s="403"/>
    </row>
    <row r="12" spans="1:7" s="344" customFormat="1">
      <c r="A12" s="394"/>
      <c r="B12" s="402" t="s">
        <v>1145</v>
      </c>
      <c r="C12" s="403"/>
      <c r="D12" s="404"/>
      <c r="E12" s="403"/>
      <c r="F12" s="403"/>
      <c r="G12" s="403"/>
    </row>
    <row r="13" spans="1:7" s="344" customFormat="1">
      <c r="A13" s="394"/>
      <c r="B13" s="393" t="s">
        <v>1075</v>
      </c>
      <c r="C13" s="334"/>
      <c r="D13" s="334"/>
      <c r="E13" s="334"/>
      <c r="F13" s="334"/>
      <c r="G13" s="334"/>
    </row>
    <row r="14" spans="1:7" s="344" customFormat="1">
      <c r="A14" s="394"/>
      <c r="B14" s="402" t="s">
        <v>1147</v>
      </c>
      <c r="C14" s="403"/>
      <c r="D14" s="404"/>
      <c r="E14" s="403"/>
      <c r="F14" s="403"/>
      <c r="G14" s="403"/>
    </row>
    <row r="15" spans="1:7" s="344" customFormat="1">
      <c r="A15" s="394"/>
      <c r="B15" s="402" t="s">
        <v>1146</v>
      </c>
      <c r="C15" s="403"/>
      <c r="D15" s="404"/>
      <c r="E15" s="403"/>
      <c r="F15" s="403"/>
      <c r="G15" s="403"/>
    </row>
    <row r="16" spans="1:7" s="344" customFormat="1">
      <c r="A16" s="394"/>
      <c r="B16" s="402" t="s">
        <v>1145</v>
      </c>
      <c r="C16" s="403"/>
      <c r="D16" s="404"/>
      <c r="E16" s="403"/>
      <c r="F16" s="403"/>
      <c r="G16" s="403"/>
    </row>
    <row r="17" spans="1:7" s="344" customFormat="1">
      <c r="A17" s="394"/>
      <c r="B17" s="393" t="s">
        <v>1076</v>
      </c>
      <c r="C17" s="334"/>
      <c r="D17" s="334"/>
      <c r="E17" s="334"/>
      <c r="F17" s="334"/>
      <c r="G17" s="334"/>
    </row>
    <row r="18" spans="1:7" s="344" customFormat="1">
      <c r="A18" s="394"/>
      <c r="B18" s="405" t="s">
        <v>1144</v>
      </c>
      <c r="C18" s="403"/>
      <c r="D18" s="404"/>
      <c r="E18" s="403"/>
      <c r="F18" s="403"/>
      <c r="G18" s="403"/>
    </row>
    <row r="19" spans="1:7" s="344" customFormat="1" ht="30">
      <c r="A19" s="394"/>
      <c r="B19" s="405" t="s">
        <v>1143</v>
      </c>
      <c r="C19" s="403"/>
      <c r="D19" s="404"/>
      <c r="E19" s="403"/>
      <c r="F19" s="403"/>
      <c r="G19" s="403"/>
    </row>
    <row r="20" spans="1:7" s="344" customFormat="1" ht="30">
      <c r="A20" s="394"/>
      <c r="B20" s="405" t="s">
        <v>1142</v>
      </c>
      <c r="C20" s="403"/>
      <c r="D20" s="404"/>
      <c r="E20" s="403"/>
      <c r="F20" s="403"/>
      <c r="G20" s="403"/>
    </row>
    <row r="21" spans="1:7" s="344" customFormat="1">
      <c r="A21" s="394"/>
      <c r="B21" s="405" t="s">
        <v>1141</v>
      </c>
      <c r="C21" s="403"/>
      <c r="D21" s="404"/>
      <c r="E21" s="403"/>
      <c r="F21" s="403"/>
      <c r="G21" s="403"/>
    </row>
    <row r="22" spans="1:7" s="344" customFormat="1">
      <c r="A22" s="394"/>
      <c r="B22" s="405" t="s">
        <v>1077</v>
      </c>
      <c r="C22" s="403"/>
      <c r="D22" s="404"/>
      <c r="E22" s="403"/>
      <c r="F22" s="403"/>
      <c r="G22" s="403"/>
    </row>
    <row r="23" spans="1:7" s="344" customFormat="1">
      <c r="A23" s="394"/>
      <c r="B23" s="405" t="s">
        <v>1140</v>
      </c>
      <c r="C23" s="403"/>
      <c r="D23" s="404"/>
      <c r="E23" s="403"/>
      <c r="F23" s="403"/>
      <c r="G23" s="403"/>
    </row>
    <row r="24" spans="1:7" s="344" customFormat="1" ht="14.45" customHeight="1">
      <c r="A24" s="517" t="s">
        <v>1089</v>
      </c>
      <c r="B24" s="518"/>
      <c r="C24" s="334"/>
      <c r="D24" s="334"/>
      <c r="E24" s="334"/>
      <c r="F24" s="334"/>
      <c r="G24" s="334"/>
    </row>
    <row r="25" spans="1:7" s="344" customFormat="1">
      <c r="A25" s="406"/>
      <c r="B25" s="402" t="s">
        <v>1078</v>
      </c>
      <c r="C25" s="403"/>
      <c r="D25" s="404"/>
      <c r="E25" s="407"/>
      <c r="F25" s="403"/>
      <c r="G25" s="403"/>
    </row>
    <row r="26" spans="1:7" s="344" customFormat="1" ht="14.45" customHeight="1">
      <c r="A26" s="517" t="s">
        <v>1090</v>
      </c>
      <c r="B26" s="518"/>
      <c r="C26" s="334"/>
      <c r="D26" s="334"/>
      <c r="E26" s="334"/>
      <c r="F26" s="334"/>
      <c r="G26" s="334"/>
    </row>
    <row r="27" spans="1:7" s="344" customFormat="1">
      <c r="A27" s="394"/>
      <c r="B27" s="402" t="s">
        <v>1074</v>
      </c>
      <c r="C27" s="403"/>
      <c r="D27" s="404"/>
      <c r="E27" s="407"/>
      <c r="F27" s="403"/>
      <c r="G27" s="403"/>
    </row>
    <row r="28" spans="1:7" s="344" customFormat="1">
      <c r="A28" s="394"/>
      <c r="B28" s="402" t="s">
        <v>1075</v>
      </c>
      <c r="C28" s="403"/>
      <c r="D28" s="404"/>
      <c r="E28" s="407"/>
      <c r="F28" s="403"/>
      <c r="G28" s="403"/>
    </row>
    <row r="29" spans="1:7" s="344" customFormat="1">
      <c r="A29" s="394"/>
      <c r="B29" s="402" t="s">
        <v>1079</v>
      </c>
      <c r="C29" s="403"/>
      <c r="D29" s="404"/>
      <c r="E29" s="407"/>
      <c r="F29" s="403"/>
      <c r="G29" s="403"/>
    </row>
    <row r="30" spans="1:7" s="344" customFormat="1" ht="14.45" customHeight="1">
      <c r="A30" s="517" t="s">
        <v>1139</v>
      </c>
      <c r="B30" s="518"/>
      <c r="C30" s="334"/>
      <c r="D30" s="334"/>
      <c r="E30" s="334"/>
      <c r="F30" s="334"/>
      <c r="G30" s="334"/>
    </row>
    <row r="31" spans="1:7" s="344" customFormat="1">
      <c r="A31" s="406"/>
      <c r="B31" s="402" t="s">
        <v>1080</v>
      </c>
      <c r="C31" s="403"/>
      <c r="D31" s="404"/>
      <c r="E31" s="407"/>
      <c r="F31" s="403"/>
      <c r="G31" s="403"/>
    </row>
    <row r="32" spans="1:7" s="344" customFormat="1">
      <c r="A32" s="406"/>
      <c r="B32" s="402" t="s">
        <v>1081</v>
      </c>
      <c r="C32" s="403"/>
      <c r="D32" s="404"/>
      <c r="E32" s="407"/>
      <c r="F32" s="403"/>
      <c r="G32" s="403"/>
    </row>
    <row r="33" spans="1:7" s="344" customFormat="1">
      <c r="A33" s="408"/>
      <c r="B33" s="402" t="s">
        <v>1082</v>
      </c>
      <c r="C33" s="403"/>
      <c r="D33" s="404"/>
      <c r="E33" s="407"/>
      <c r="F33" s="403"/>
      <c r="G33" s="403"/>
    </row>
    <row r="34" spans="1:7" s="344" customFormat="1" ht="14.45" customHeight="1">
      <c r="A34" s="517" t="s">
        <v>1138</v>
      </c>
      <c r="B34" s="518"/>
      <c r="C34" s="334"/>
      <c r="D34" s="334"/>
      <c r="E34" s="334"/>
      <c r="F34" s="334"/>
      <c r="G34" s="334"/>
    </row>
    <row r="35" spans="1:7" s="344" customFormat="1" ht="14.45" customHeight="1">
      <c r="A35" s="517" t="s">
        <v>1137</v>
      </c>
      <c r="B35" s="518"/>
      <c r="C35" s="334"/>
      <c r="D35" s="334"/>
      <c r="E35" s="334"/>
      <c r="F35" s="334"/>
      <c r="G35" s="334"/>
    </row>
    <row r="36" spans="1:7" s="344" customFormat="1">
      <c r="A36" s="394"/>
      <c r="B36" s="402" t="s">
        <v>1136</v>
      </c>
      <c r="C36" s="403"/>
      <c r="D36" s="404"/>
      <c r="E36" s="407"/>
      <c r="F36" s="403"/>
      <c r="G36" s="403"/>
    </row>
    <row r="37" spans="1:7" s="344" customFormat="1">
      <c r="A37" s="394"/>
      <c r="B37" s="402" t="s">
        <v>1083</v>
      </c>
      <c r="C37" s="403"/>
      <c r="D37" s="404"/>
      <c r="E37" s="407"/>
      <c r="F37" s="403"/>
      <c r="G37" s="403"/>
    </row>
    <row r="38" spans="1:7" s="344" customFormat="1">
      <c r="A38" s="394"/>
      <c r="B38" s="402" t="s">
        <v>1084</v>
      </c>
      <c r="C38" s="403"/>
      <c r="D38" s="404"/>
      <c r="E38" s="407"/>
      <c r="F38" s="403"/>
      <c r="G38" s="403"/>
    </row>
    <row r="39" spans="1:7" s="344" customFormat="1" ht="30.75" customHeight="1">
      <c r="A39" s="519" t="s">
        <v>1135</v>
      </c>
      <c r="B39" s="520"/>
      <c r="C39" s="334"/>
      <c r="D39" s="334"/>
      <c r="E39" s="334"/>
      <c r="F39" s="334"/>
      <c r="G39" s="334"/>
    </row>
    <row r="40" spans="1:7" s="344" customFormat="1">
      <c r="A40" s="394"/>
      <c r="B40" s="402" t="s">
        <v>1134</v>
      </c>
      <c r="C40" s="403"/>
      <c r="D40" s="404"/>
      <c r="E40" s="407"/>
      <c r="F40" s="403"/>
      <c r="G40" s="403"/>
    </row>
    <row r="41" spans="1:7" s="344" customFormat="1">
      <c r="A41" s="394"/>
      <c r="B41" s="402" t="s">
        <v>1132</v>
      </c>
      <c r="C41" s="403"/>
      <c r="D41" s="404"/>
      <c r="E41" s="407"/>
      <c r="F41" s="403"/>
      <c r="G41" s="403"/>
    </row>
    <row r="42" spans="1:7" s="344" customFormat="1">
      <c r="A42" s="406"/>
      <c r="B42" s="402" t="s">
        <v>1038</v>
      </c>
      <c r="C42" s="403"/>
      <c r="D42" s="404"/>
      <c r="E42" s="407"/>
      <c r="F42" s="403"/>
      <c r="G42" s="403"/>
    </row>
    <row r="43" spans="1:7" s="344" customFormat="1" ht="14.45" customHeight="1">
      <c r="A43" s="517" t="s">
        <v>1091</v>
      </c>
      <c r="B43" s="518"/>
      <c r="C43" s="334"/>
      <c r="D43" s="334"/>
      <c r="E43" s="334"/>
      <c r="F43" s="334"/>
      <c r="G43" s="334"/>
    </row>
    <row r="44" spans="1:7" s="344" customFormat="1">
      <c r="A44" s="394"/>
      <c r="B44" s="402" t="s">
        <v>1134</v>
      </c>
      <c r="C44" s="403"/>
      <c r="D44" s="404"/>
      <c r="E44" s="407"/>
      <c r="F44" s="403"/>
      <c r="G44" s="403"/>
    </row>
    <row r="45" spans="1:7" s="344" customFormat="1">
      <c r="A45" s="394"/>
      <c r="B45" s="402" t="s">
        <v>1132</v>
      </c>
      <c r="C45" s="403"/>
      <c r="D45" s="404"/>
      <c r="E45" s="407"/>
      <c r="F45" s="403"/>
      <c r="G45" s="403"/>
    </row>
    <row r="46" spans="1:7" s="344" customFormat="1" ht="14.45" customHeight="1">
      <c r="A46" s="517" t="s">
        <v>1133</v>
      </c>
      <c r="B46" s="518"/>
      <c r="C46" s="334"/>
      <c r="D46" s="334"/>
      <c r="E46" s="334"/>
      <c r="F46" s="334"/>
      <c r="G46" s="334"/>
    </row>
    <row r="47" spans="1:7" s="344" customFormat="1">
      <c r="A47" s="394"/>
      <c r="B47" s="402" t="s">
        <v>1131</v>
      </c>
      <c r="C47" s="403"/>
      <c r="D47" s="404"/>
      <c r="E47" s="407"/>
      <c r="F47" s="403"/>
      <c r="G47" s="403"/>
    </row>
    <row r="48" spans="1:7" s="344" customFormat="1">
      <c r="A48" s="394"/>
      <c r="B48" s="402" t="s">
        <v>1130</v>
      </c>
      <c r="C48" s="403"/>
      <c r="D48" s="404"/>
      <c r="E48" s="407"/>
      <c r="F48" s="403"/>
      <c r="G48" s="403"/>
    </row>
    <row r="49" spans="1:7" s="344" customFormat="1" ht="14.45" customHeight="1">
      <c r="A49" s="517" t="s">
        <v>1092</v>
      </c>
      <c r="B49" s="518"/>
      <c r="C49" s="334"/>
      <c r="D49" s="334"/>
      <c r="E49" s="334"/>
      <c r="F49" s="334"/>
      <c r="G49" s="334"/>
    </row>
    <row r="50" spans="1:7" s="344" customFormat="1">
      <c r="A50" s="394"/>
      <c r="B50" s="402" t="s">
        <v>1128</v>
      </c>
      <c r="C50" s="403"/>
      <c r="D50" s="404"/>
      <c r="E50" s="407"/>
      <c r="F50" s="403"/>
      <c r="G50" s="403"/>
    </row>
    <row r="51" spans="1:7" s="344" customFormat="1">
      <c r="A51" s="408"/>
      <c r="B51" s="402" t="s">
        <v>1129</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81"/>
  <sheetViews>
    <sheetView showGridLines="0" topLeftCell="A23" zoomScaleNormal="100" workbookViewId="0">
      <selection activeCell="AG11" sqref="AG11:AJ11"/>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64" t="s">
        <v>913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6"/>
    </row>
    <row r="2" spans="1:125" ht="17.25" customHeight="1">
      <c r="A2" s="577" t="str">
        <f>'ESTIMACIÓN DE INGRESOS'!A2:C2</f>
        <v>Nombre del Municipio: Degollado, Jalisco</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c r="BF2" s="578"/>
      <c r="BG2" s="578"/>
      <c r="BH2" s="578"/>
      <c r="BI2" s="578"/>
      <c r="BJ2" s="578"/>
      <c r="BK2" s="578"/>
      <c r="BL2" s="578"/>
      <c r="BM2" s="578"/>
      <c r="BN2" s="578"/>
      <c r="BO2" s="578"/>
      <c r="BP2" s="578"/>
      <c r="BQ2" s="578"/>
      <c r="BR2" s="578"/>
      <c r="BS2" s="578"/>
      <c r="BT2" s="578"/>
      <c r="BU2" s="578"/>
      <c r="BV2" s="578"/>
      <c r="BW2" s="578"/>
      <c r="BX2" s="578"/>
      <c r="BY2" s="578"/>
      <c r="BZ2" s="578"/>
      <c r="CA2" s="578"/>
      <c r="CB2" s="578"/>
      <c r="CC2" s="578"/>
      <c r="CD2" s="578"/>
      <c r="CE2" s="578"/>
      <c r="CF2" s="578"/>
      <c r="CG2" s="578"/>
      <c r="CH2" s="578"/>
      <c r="CI2" s="578"/>
      <c r="CJ2" s="578"/>
      <c r="CK2" s="578"/>
      <c r="CL2" s="578"/>
      <c r="CM2" s="578"/>
      <c r="CN2" s="578"/>
      <c r="CO2" s="578"/>
      <c r="CP2" s="578"/>
      <c r="CQ2" s="578"/>
      <c r="CR2" s="578"/>
      <c r="CS2" s="578"/>
      <c r="CT2" s="578"/>
      <c r="CU2" s="578"/>
      <c r="CV2" s="578"/>
      <c r="CW2" s="578"/>
      <c r="CX2" s="578"/>
      <c r="CY2" s="578"/>
      <c r="CZ2" s="578"/>
      <c r="DA2" s="578"/>
      <c r="DB2" s="578"/>
      <c r="DC2" s="578"/>
      <c r="DD2" s="578"/>
      <c r="DE2" s="579"/>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67" t="s">
        <v>564</v>
      </c>
      <c r="B4" s="568"/>
      <c r="C4" s="568"/>
      <c r="D4" s="568"/>
      <c r="E4" s="568"/>
      <c r="F4" s="568"/>
      <c r="G4" s="568"/>
      <c r="H4" s="568"/>
      <c r="I4" s="568"/>
      <c r="J4" s="568"/>
      <c r="K4" s="568"/>
      <c r="L4" s="568"/>
      <c r="M4" s="568"/>
      <c r="N4" s="568"/>
      <c r="O4" s="568"/>
      <c r="P4" s="568" t="s">
        <v>565</v>
      </c>
      <c r="Q4" s="568"/>
      <c r="R4" s="568"/>
      <c r="S4" s="568"/>
      <c r="T4" s="568"/>
      <c r="U4" s="568"/>
      <c r="V4" s="568"/>
      <c r="W4" s="568"/>
      <c r="X4" s="568"/>
      <c r="Y4" s="568"/>
      <c r="Z4" s="568"/>
      <c r="AA4" s="568"/>
      <c r="AB4" s="568"/>
      <c r="AC4" s="568"/>
      <c r="AD4" s="568" t="s">
        <v>30</v>
      </c>
      <c r="AE4" s="568"/>
      <c r="AF4" s="568"/>
      <c r="AG4" s="569" t="s">
        <v>569</v>
      </c>
      <c r="AH4" s="569"/>
      <c r="AI4" s="569"/>
      <c r="AJ4" s="570"/>
      <c r="AK4" s="556" t="s">
        <v>568</v>
      </c>
      <c r="AL4" s="557"/>
      <c r="AM4" s="557"/>
      <c r="AN4" s="557"/>
      <c r="AO4" s="557"/>
      <c r="AP4" s="557"/>
      <c r="AQ4" s="557"/>
      <c r="AR4" s="557"/>
      <c r="AS4" s="557"/>
      <c r="AT4" s="557"/>
      <c r="AU4" s="557"/>
      <c r="AV4" s="557"/>
      <c r="AW4" s="557"/>
      <c r="AX4" s="558"/>
      <c r="AY4" s="556">
        <v>131</v>
      </c>
      <c r="AZ4" s="557"/>
      <c r="BA4" s="557"/>
      <c r="BB4" s="557"/>
      <c r="BC4" s="557"/>
      <c r="BD4" s="557"/>
      <c r="BE4" s="557"/>
      <c r="BF4" s="558"/>
      <c r="BG4" s="556">
        <v>132</v>
      </c>
      <c r="BH4" s="557"/>
      <c r="BI4" s="557"/>
      <c r="BJ4" s="557"/>
      <c r="BK4" s="557"/>
      <c r="BL4" s="557"/>
      <c r="BM4" s="557"/>
      <c r="BN4" s="558"/>
      <c r="BO4" s="556">
        <v>132</v>
      </c>
      <c r="BP4" s="557"/>
      <c r="BQ4" s="557"/>
      <c r="BR4" s="557"/>
      <c r="BS4" s="557"/>
      <c r="BT4" s="557"/>
      <c r="BU4" s="557"/>
      <c r="BV4" s="558"/>
      <c r="BW4" s="556">
        <v>133</v>
      </c>
      <c r="BX4" s="557"/>
      <c r="BY4" s="557"/>
      <c r="BZ4" s="557"/>
      <c r="CA4" s="557"/>
      <c r="CB4" s="557"/>
      <c r="CC4" s="557"/>
      <c r="CD4" s="558"/>
      <c r="CE4" s="556">
        <v>134</v>
      </c>
      <c r="CF4" s="557"/>
      <c r="CG4" s="557"/>
      <c r="CH4" s="557"/>
      <c r="CI4" s="557"/>
      <c r="CJ4" s="557"/>
      <c r="CK4" s="557"/>
      <c r="CL4" s="557"/>
      <c r="CM4" s="558"/>
      <c r="CN4" s="571" t="s">
        <v>1150</v>
      </c>
      <c r="CO4" s="572"/>
      <c r="CP4" s="572"/>
      <c r="CQ4" s="572"/>
      <c r="CR4" s="572"/>
      <c r="CS4" s="572"/>
      <c r="CT4" s="572"/>
      <c r="CU4" s="573"/>
      <c r="CV4" s="571" t="s">
        <v>853</v>
      </c>
      <c r="CW4" s="572"/>
      <c r="CX4" s="572"/>
      <c r="CY4" s="572"/>
      <c r="CZ4" s="572"/>
      <c r="DA4" s="572"/>
      <c r="DB4" s="572"/>
      <c r="DC4" s="572"/>
      <c r="DD4" s="572"/>
      <c r="DE4" s="574"/>
    </row>
    <row r="5" spans="1:125" ht="12.75" customHeight="1">
      <c r="A5" s="567"/>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9"/>
      <c r="AH5" s="569"/>
      <c r="AI5" s="569"/>
      <c r="AJ5" s="570"/>
      <c r="AK5" s="553" t="s">
        <v>566</v>
      </c>
      <c r="AL5" s="554"/>
      <c r="AM5" s="554"/>
      <c r="AN5" s="554"/>
      <c r="AO5" s="554"/>
      <c r="AP5" s="554"/>
      <c r="AQ5" s="554"/>
      <c r="AR5" s="554"/>
      <c r="AS5" s="554"/>
      <c r="AT5" s="554"/>
      <c r="AU5" s="554"/>
      <c r="AV5" s="554"/>
      <c r="AW5" s="554"/>
      <c r="AX5" s="555"/>
      <c r="AY5" s="545" t="s">
        <v>570</v>
      </c>
      <c r="AZ5" s="546"/>
      <c r="BA5" s="546"/>
      <c r="BB5" s="546"/>
      <c r="BC5" s="546"/>
      <c r="BD5" s="546"/>
      <c r="BE5" s="546"/>
      <c r="BF5" s="547"/>
      <c r="BG5" s="545" t="s">
        <v>854</v>
      </c>
      <c r="BH5" s="546"/>
      <c r="BI5" s="546"/>
      <c r="BJ5" s="546"/>
      <c r="BK5" s="546"/>
      <c r="BL5" s="546"/>
      <c r="BM5" s="546"/>
      <c r="BN5" s="547"/>
      <c r="BO5" s="545" t="s">
        <v>856</v>
      </c>
      <c r="BP5" s="546"/>
      <c r="BQ5" s="546"/>
      <c r="BR5" s="546"/>
      <c r="BS5" s="546"/>
      <c r="BT5" s="546"/>
      <c r="BU5" s="546"/>
      <c r="BV5" s="547"/>
      <c r="BW5" s="545" t="s">
        <v>852</v>
      </c>
      <c r="BX5" s="551"/>
      <c r="BY5" s="551"/>
      <c r="BZ5" s="551"/>
      <c r="CA5" s="551"/>
      <c r="CB5" s="551"/>
      <c r="CC5" s="551"/>
      <c r="CD5" s="552"/>
      <c r="CE5" s="559" t="s">
        <v>156</v>
      </c>
      <c r="CF5" s="551"/>
      <c r="CG5" s="551"/>
      <c r="CH5" s="551"/>
      <c r="CI5" s="551"/>
      <c r="CJ5" s="551"/>
      <c r="CK5" s="551"/>
      <c r="CL5" s="551"/>
      <c r="CM5" s="552"/>
      <c r="CN5" s="545"/>
      <c r="CO5" s="546"/>
      <c r="CP5" s="546"/>
      <c r="CQ5" s="546"/>
      <c r="CR5" s="546"/>
      <c r="CS5" s="546"/>
      <c r="CT5" s="546"/>
      <c r="CU5" s="547"/>
      <c r="CV5" s="545"/>
      <c r="CW5" s="546"/>
      <c r="CX5" s="546"/>
      <c r="CY5" s="546"/>
      <c r="CZ5" s="546"/>
      <c r="DA5" s="546"/>
      <c r="DB5" s="546"/>
      <c r="DC5" s="546"/>
      <c r="DD5" s="546"/>
      <c r="DE5" s="575"/>
    </row>
    <row r="6" spans="1:125" ht="44.25" customHeight="1">
      <c r="A6" s="567"/>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9"/>
      <c r="AH6" s="569"/>
      <c r="AI6" s="569"/>
      <c r="AJ6" s="569"/>
      <c r="AK6" s="560" t="s">
        <v>567</v>
      </c>
      <c r="AL6" s="560"/>
      <c r="AM6" s="560"/>
      <c r="AN6" s="560"/>
      <c r="AO6" s="560"/>
      <c r="AP6" s="560"/>
      <c r="AQ6" s="560" t="s">
        <v>4</v>
      </c>
      <c r="AR6" s="560"/>
      <c r="AS6" s="560"/>
      <c r="AT6" s="560"/>
      <c r="AU6" s="560"/>
      <c r="AV6" s="560"/>
      <c r="AW6" s="560"/>
      <c r="AX6" s="560"/>
      <c r="AY6" s="561" t="s">
        <v>855</v>
      </c>
      <c r="AZ6" s="562"/>
      <c r="BA6" s="562"/>
      <c r="BB6" s="562"/>
      <c r="BC6" s="562"/>
      <c r="BD6" s="562"/>
      <c r="BE6" s="562"/>
      <c r="BF6" s="563"/>
      <c r="BG6" s="548"/>
      <c r="BH6" s="549"/>
      <c r="BI6" s="549"/>
      <c r="BJ6" s="549"/>
      <c r="BK6" s="549"/>
      <c r="BL6" s="549"/>
      <c r="BM6" s="549"/>
      <c r="BN6" s="550"/>
      <c r="BO6" s="548"/>
      <c r="BP6" s="549"/>
      <c r="BQ6" s="549"/>
      <c r="BR6" s="549"/>
      <c r="BS6" s="549"/>
      <c r="BT6" s="549"/>
      <c r="BU6" s="549"/>
      <c r="BV6" s="550"/>
      <c r="BW6" s="553"/>
      <c r="BX6" s="554"/>
      <c r="BY6" s="554"/>
      <c r="BZ6" s="554"/>
      <c r="CA6" s="554"/>
      <c r="CB6" s="554"/>
      <c r="CC6" s="554"/>
      <c r="CD6" s="555"/>
      <c r="CE6" s="553"/>
      <c r="CF6" s="554"/>
      <c r="CG6" s="554"/>
      <c r="CH6" s="554"/>
      <c r="CI6" s="554"/>
      <c r="CJ6" s="554"/>
      <c r="CK6" s="554"/>
      <c r="CL6" s="554"/>
      <c r="CM6" s="555"/>
      <c r="CN6" s="548"/>
      <c r="CO6" s="549"/>
      <c r="CP6" s="549"/>
      <c r="CQ6" s="549"/>
      <c r="CR6" s="549"/>
      <c r="CS6" s="549"/>
      <c r="CT6" s="549"/>
      <c r="CU6" s="550"/>
      <c r="CV6" s="548"/>
      <c r="CW6" s="549"/>
      <c r="CX6" s="549"/>
      <c r="CY6" s="549"/>
      <c r="CZ6" s="549"/>
      <c r="DA6" s="549"/>
      <c r="DB6" s="549"/>
      <c r="DC6" s="549"/>
      <c r="DD6" s="549"/>
      <c r="DE6" s="576"/>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80"/>
      <c r="AL7" s="580"/>
      <c r="AM7" s="580"/>
      <c r="AN7" s="580"/>
      <c r="AO7" s="580"/>
      <c r="AP7" s="580"/>
      <c r="AQ7" s="581"/>
      <c r="AR7" s="581"/>
      <c r="AS7" s="581"/>
      <c r="AT7" s="581"/>
      <c r="AU7" s="581"/>
      <c r="AV7" s="581"/>
      <c r="AW7" s="581"/>
      <c r="AX7" s="581"/>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25" t="s">
        <v>1153</v>
      </c>
      <c r="B8" s="526"/>
      <c r="C8" s="526"/>
      <c r="D8" s="526"/>
      <c r="E8" s="526"/>
      <c r="F8" s="526"/>
      <c r="G8" s="526"/>
      <c r="H8" s="526"/>
      <c r="I8" s="526"/>
      <c r="J8" s="526"/>
      <c r="K8" s="526"/>
      <c r="L8" s="526"/>
      <c r="M8" s="526"/>
      <c r="N8" s="526"/>
      <c r="O8" s="527"/>
      <c r="P8" s="528" t="s">
        <v>1154</v>
      </c>
      <c r="Q8" s="528"/>
      <c r="R8" s="528"/>
      <c r="S8" s="528"/>
      <c r="T8" s="528"/>
      <c r="U8" s="528"/>
      <c r="V8" s="528"/>
      <c r="W8" s="528"/>
      <c r="X8" s="528"/>
      <c r="Y8" s="528"/>
      <c r="Z8" s="528"/>
      <c r="AA8" s="528"/>
      <c r="AB8" s="528"/>
      <c r="AC8" s="528"/>
      <c r="AD8" s="529"/>
      <c r="AE8" s="529"/>
      <c r="AF8" s="529"/>
      <c r="AG8" s="530">
        <v>1</v>
      </c>
      <c r="AH8" s="530"/>
      <c r="AI8" s="530"/>
      <c r="AJ8" s="530"/>
      <c r="AK8" s="531">
        <f>19407*1.035</f>
        <v>20086.244999999999</v>
      </c>
      <c r="AL8" s="532"/>
      <c r="AM8" s="532"/>
      <c r="AN8" s="532"/>
      <c r="AO8" s="532"/>
      <c r="AP8" s="533"/>
      <c r="AQ8" s="523">
        <f>AG8*AK8*12</f>
        <v>241034.94</v>
      </c>
      <c r="AR8" s="523"/>
      <c r="AS8" s="523"/>
      <c r="AT8" s="523"/>
      <c r="AU8" s="523"/>
      <c r="AV8" s="523"/>
      <c r="AW8" s="523"/>
      <c r="AX8" s="523"/>
      <c r="AY8" s="522"/>
      <c r="AZ8" s="522"/>
      <c r="BA8" s="522"/>
      <c r="BB8" s="522"/>
      <c r="BC8" s="522"/>
      <c r="BD8" s="522"/>
      <c r="BE8" s="522"/>
      <c r="BF8" s="522"/>
      <c r="BG8" s="522"/>
      <c r="BH8" s="522"/>
      <c r="BI8" s="522"/>
      <c r="BJ8" s="522"/>
      <c r="BK8" s="522"/>
      <c r="BL8" s="522"/>
      <c r="BM8" s="522"/>
      <c r="BN8" s="522"/>
      <c r="BO8" s="523">
        <f>AQ8/365*50</f>
        <v>33018.48493150685</v>
      </c>
      <c r="BP8" s="523"/>
      <c r="BQ8" s="523"/>
      <c r="BR8" s="523"/>
      <c r="BS8" s="523"/>
      <c r="BT8" s="523"/>
      <c r="BU8" s="523"/>
      <c r="BV8" s="523"/>
      <c r="BW8" s="522"/>
      <c r="BX8" s="522"/>
      <c r="BY8" s="522"/>
      <c r="BZ8" s="522"/>
      <c r="CA8" s="522"/>
      <c r="CB8" s="522"/>
      <c r="CC8" s="522"/>
      <c r="CD8" s="522"/>
      <c r="CE8" s="522"/>
      <c r="CF8" s="522"/>
      <c r="CG8" s="522"/>
      <c r="CH8" s="522"/>
      <c r="CI8" s="522"/>
      <c r="CJ8" s="522"/>
      <c r="CK8" s="522"/>
      <c r="CL8" s="522"/>
      <c r="CM8" s="522"/>
      <c r="CN8" s="522"/>
      <c r="CO8" s="522"/>
      <c r="CP8" s="522"/>
      <c r="CQ8" s="522"/>
      <c r="CR8" s="522"/>
      <c r="CS8" s="522"/>
      <c r="CT8" s="522"/>
      <c r="CU8" s="522"/>
      <c r="CV8" s="523">
        <f>SUM(AQ8:CU8)</f>
        <v>274053.42493150686</v>
      </c>
      <c r="CW8" s="523"/>
      <c r="CX8" s="523"/>
      <c r="CY8" s="523"/>
      <c r="CZ8" s="523"/>
      <c r="DA8" s="523"/>
      <c r="DB8" s="523"/>
      <c r="DC8" s="523"/>
      <c r="DD8" s="523"/>
      <c r="DE8" s="524"/>
    </row>
    <row r="9" spans="1:125" s="2" customFormat="1" ht="23.25" customHeight="1">
      <c r="A9" s="525" t="s">
        <v>1155</v>
      </c>
      <c r="B9" s="526"/>
      <c r="C9" s="526"/>
      <c r="D9" s="526"/>
      <c r="E9" s="526"/>
      <c r="F9" s="526"/>
      <c r="G9" s="526"/>
      <c r="H9" s="526"/>
      <c r="I9" s="526"/>
      <c r="J9" s="526"/>
      <c r="K9" s="526"/>
      <c r="L9" s="526"/>
      <c r="M9" s="526"/>
      <c r="N9" s="526"/>
      <c r="O9" s="527"/>
      <c r="P9" s="528" t="s">
        <v>1154</v>
      </c>
      <c r="Q9" s="528"/>
      <c r="R9" s="528"/>
      <c r="S9" s="528"/>
      <c r="T9" s="528"/>
      <c r="U9" s="528"/>
      <c r="V9" s="528"/>
      <c r="W9" s="528"/>
      <c r="X9" s="528"/>
      <c r="Y9" s="528"/>
      <c r="Z9" s="528"/>
      <c r="AA9" s="528"/>
      <c r="AB9" s="528"/>
      <c r="AC9" s="528"/>
      <c r="AD9" s="529"/>
      <c r="AE9" s="529"/>
      <c r="AF9" s="529"/>
      <c r="AG9" s="530">
        <v>1</v>
      </c>
      <c r="AH9" s="530"/>
      <c r="AI9" s="530"/>
      <c r="AJ9" s="530"/>
      <c r="AK9" s="531">
        <f>9691.8*1.035</f>
        <v>10031.012999999999</v>
      </c>
      <c r="AL9" s="532"/>
      <c r="AM9" s="532"/>
      <c r="AN9" s="532"/>
      <c r="AO9" s="532"/>
      <c r="AP9" s="533"/>
      <c r="AQ9" s="523">
        <f>AG9*AK9*12</f>
        <v>120372.15599999999</v>
      </c>
      <c r="AR9" s="523"/>
      <c r="AS9" s="523"/>
      <c r="AT9" s="523"/>
      <c r="AU9" s="523"/>
      <c r="AV9" s="523"/>
      <c r="AW9" s="523"/>
      <c r="AX9" s="523"/>
      <c r="AY9" s="522"/>
      <c r="AZ9" s="522"/>
      <c r="BA9" s="522"/>
      <c r="BB9" s="522"/>
      <c r="BC9" s="522"/>
      <c r="BD9" s="522"/>
      <c r="BE9" s="522"/>
      <c r="BF9" s="522"/>
      <c r="BG9" s="522"/>
      <c r="BH9" s="522"/>
      <c r="BI9" s="522"/>
      <c r="BJ9" s="522"/>
      <c r="BK9" s="522"/>
      <c r="BL9" s="522"/>
      <c r="BM9" s="522"/>
      <c r="BN9" s="522"/>
      <c r="BO9" s="523">
        <f>AQ9/365*50</f>
        <v>16489.33643835616</v>
      </c>
      <c r="BP9" s="523"/>
      <c r="BQ9" s="523"/>
      <c r="BR9" s="523"/>
      <c r="BS9" s="523"/>
      <c r="BT9" s="523"/>
      <c r="BU9" s="523"/>
      <c r="BV9" s="523"/>
      <c r="BW9" s="522"/>
      <c r="BX9" s="522"/>
      <c r="BY9" s="522"/>
      <c r="BZ9" s="522"/>
      <c r="CA9" s="522"/>
      <c r="CB9" s="522"/>
      <c r="CC9" s="522"/>
      <c r="CD9" s="522"/>
      <c r="CE9" s="522"/>
      <c r="CF9" s="522"/>
      <c r="CG9" s="522"/>
      <c r="CH9" s="522"/>
      <c r="CI9" s="522"/>
      <c r="CJ9" s="522"/>
      <c r="CK9" s="522"/>
      <c r="CL9" s="522"/>
      <c r="CM9" s="522"/>
      <c r="CN9" s="522"/>
      <c r="CO9" s="522"/>
      <c r="CP9" s="522"/>
      <c r="CQ9" s="522"/>
      <c r="CR9" s="522"/>
      <c r="CS9" s="522"/>
      <c r="CT9" s="522"/>
      <c r="CU9" s="522"/>
      <c r="CV9" s="523">
        <f>SUM(AQ9:CU9)</f>
        <v>136861.49243835616</v>
      </c>
      <c r="CW9" s="523"/>
      <c r="CX9" s="523"/>
      <c r="CY9" s="523"/>
      <c r="CZ9" s="523"/>
      <c r="DA9" s="523"/>
      <c r="DB9" s="523"/>
      <c r="DC9" s="523"/>
      <c r="DD9" s="523"/>
      <c r="DE9" s="524"/>
    </row>
    <row r="10" spans="1:125" s="2" customFormat="1" ht="23.25" customHeight="1">
      <c r="A10" s="586" t="s">
        <v>1156</v>
      </c>
      <c r="B10" s="587"/>
      <c r="C10" s="587"/>
      <c r="D10" s="587"/>
      <c r="E10" s="587"/>
      <c r="F10" s="587"/>
      <c r="G10" s="587"/>
      <c r="H10" s="587"/>
      <c r="I10" s="587"/>
      <c r="J10" s="587"/>
      <c r="K10" s="587"/>
      <c r="L10" s="587"/>
      <c r="M10" s="587"/>
      <c r="N10" s="587"/>
      <c r="O10" s="587"/>
      <c r="P10" s="585" t="s">
        <v>1157</v>
      </c>
      <c r="Q10" s="585"/>
      <c r="R10" s="585"/>
      <c r="S10" s="585"/>
      <c r="T10" s="585"/>
      <c r="U10" s="585"/>
      <c r="V10" s="585"/>
      <c r="W10" s="585"/>
      <c r="X10" s="585"/>
      <c r="Y10" s="585"/>
      <c r="Z10" s="585"/>
      <c r="AA10" s="585"/>
      <c r="AB10" s="585"/>
      <c r="AC10" s="585"/>
      <c r="AD10" s="529"/>
      <c r="AE10" s="529"/>
      <c r="AF10" s="529"/>
      <c r="AG10" s="530">
        <v>1</v>
      </c>
      <c r="AH10" s="530"/>
      <c r="AI10" s="530"/>
      <c r="AJ10" s="530"/>
      <c r="AK10" s="531">
        <f>7143.6*1.035</f>
        <v>7393.6260000000002</v>
      </c>
      <c r="AL10" s="532"/>
      <c r="AM10" s="532"/>
      <c r="AN10" s="532"/>
      <c r="AO10" s="532"/>
      <c r="AP10" s="533"/>
      <c r="AQ10" s="523">
        <f>AG10*AK10*12</f>
        <v>88723.512000000002</v>
      </c>
      <c r="AR10" s="523"/>
      <c r="AS10" s="523"/>
      <c r="AT10" s="523"/>
      <c r="AU10" s="523"/>
      <c r="AV10" s="523"/>
      <c r="AW10" s="523"/>
      <c r="AX10" s="523"/>
      <c r="AY10" s="534"/>
      <c r="AZ10" s="535"/>
      <c r="BA10" s="535"/>
      <c r="BB10" s="535"/>
      <c r="BC10" s="535"/>
      <c r="BD10" s="535"/>
      <c r="BE10" s="535"/>
      <c r="BF10" s="536"/>
      <c r="BG10" s="522"/>
      <c r="BH10" s="522"/>
      <c r="BI10" s="522"/>
      <c r="BJ10" s="522"/>
      <c r="BK10" s="522"/>
      <c r="BL10" s="522"/>
      <c r="BM10" s="522"/>
      <c r="BN10" s="522"/>
      <c r="BO10" s="537">
        <f>AQ10/365*50</f>
        <v>12153.905753424659</v>
      </c>
      <c r="BP10" s="538"/>
      <c r="BQ10" s="538"/>
      <c r="BR10" s="538"/>
      <c r="BS10" s="538"/>
      <c r="BT10" s="538"/>
      <c r="BU10" s="538"/>
      <c r="BV10" s="539"/>
      <c r="BW10" s="522"/>
      <c r="BX10" s="522"/>
      <c r="BY10" s="522"/>
      <c r="BZ10" s="522"/>
      <c r="CA10" s="522"/>
      <c r="CB10" s="522"/>
      <c r="CC10" s="522"/>
      <c r="CD10" s="522"/>
      <c r="CE10" s="522"/>
      <c r="CF10" s="522"/>
      <c r="CG10" s="522"/>
      <c r="CH10" s="522"/>
      <c r="CI10" s="522"/>
      <c r="CJ10" s="522"/>
      <c r="CK10" s="522"/>
      <c r="CL10" s="522"/>
      <c r="CM10" s="522"/>
      <c r="CN10" s="522"/>
      <c r="CO10" s="522"/>
      <c r="CP10" s="522"/>
      <c r="CQ10" s="522"/>
      <c r="CR10" s="522"/>
      <c r="CS10" s="522"/>
      <c r="CT10" s="522"/>
      <c r="CU10" s="522"/>
      <c r="CV10" s="523">
        <f>SUM(AQ10:CU10)</f>
        <v>100877.41775342466</v>
      </c>
      <c r="CW10" s="523"/>
      <c r="CX10" s="523"/>
      <c r="CY10" s="523"/>
      <c r="CZ10" s="523"/>
      <c r="DA10" s="523"/>
      <c r="DB10" s="523"/>
      <c r="DC10" s="523"/>
      <c r="DD10" s="523"/>
      <c r="DE10" s="524"/>
    </row>
    <row r="11" spans="1:125" s="2" customFormat="1" ht="23.25" customHeight="1">
      <c r="A11" s="525" t="s">
        <v>1156</v>
      </c>
      <c r="B11" s="526"/>
      <c r="C11" s="526"/>
      <c r="D11" s="526"/>
      <c r="E11" s="526"/>
      <c r="F11" s="526"/>
      <c r="G11" s="526"/>
      <c r="H11" s="526"/>
      <c r="I11" s="526"/>
      <c r="J11" s="526"/>
      <c r="K11" s="526"/>
      <c r="L11" s="526"/>
      <c r="M11" s="526"/>
      <c r="N11" s="526"/>
      <c r="O11" s="527"/>
      <c r="P11" s="585" t="s">
        <v>1157</v>
      </c>
      <c r="Q11" s="585"/>
      <c r="R11" s="585"/>
      <c r="S11" s="585"/>
      <c r="T11" s="585"/>
      <c r="U11" s="585"/>
      <c r="V11" s="585"/>
      <c r="W11" s="585"/>
      <c r="X11" s="585"/>
      <c r="Y11" s="585"/>
      <c r="Z11" s="585"/>
      <c r="AA11" s="585"/>
      <c r="AB11" s="585"/>
      <c r="AC11" s="585"/>
      <c r="AD11" s="529"/>
      <c r="AE11" s="529"/>
      <c r="AF11" s="529"/>
      <c r="AG11" s="530">
        <v>2</v>
      </c>
      <c r="AH11" s="530"/>
      <c r="AI11" s="530"/>
      <c r="AJ11" s="530"/>
      <c r="AK11" s="531">
        <f>5685*1.035</f>
        <v>5883.9749999999995</v>
      </c>
      <c r="AL11" s="532"/>
      <c r="AM11" s="532"/>
      <c r="AN11" s="532"/>
      <c r="AO11" s="532"/>
      <c r="AP11" s="533"/>
      <c r="AQ11" s="523">
        <f>AG11*AK11*12</f>
        <v>141215.4</v>
      </c>
      <c r="AR11" s="523"/>
      <c r="AS11" s="523"/>
      <c r="AT11" s="523"/>
      <c r="AU11" s="523"/>
      <c r="AV11" s="523"/>
      <c r="AW11" s="523"/>
      <c r="AX11" s="523"/>
      <c r="AY11" s="534"/>
      <c r="AZ11" s="535"/>
      <c r="BA11" s="535"/>
      <c r="BB11" s="535"/>
      <c r="BC11" s="535"/>
      <c r="BD11" s="535"/>
      <c r="BE11" s="535"/>
      <c r="BF11" s="536"/>
      <c r="BG11" s="522"/>
      <c r="BH11" s="522"/>
      <c r="BI11" s="522"/>
      <c r="BJ11" s="522"/>
      <c r="BK11" s="522"/>
      <c r="BL11" s="522"/>
      <c r="BM11" s="522"/>
      <c r="BN11" s="522"/>
      <c r="BO11" s="537">
        <f>AQ11/365*50</f>
        <v>19344.575342465752</v>
      </c>
      <c r="BP11" s="538"/>
      <c r="BQ11" s="538"/>
      <c r="BR11" s="538"/>
      <c r="BS11" s="538"/>
      <c r="BT11" s="538"/>
      <c r="BU11" s="538"/>
      <c r="BV11" s="539"/>
      <c r="BW11" s="522"/>
      <c r="BX11" s="522"/>
      <c r="BY11" s="522"/>
      <c r="BZ11" s="522"/>
      <c r="CA11" s="522"/>
      <c r="CB11" s="522"/>
      <c r="CC11" s="522"/>
      <c r="CD11" s="522"/>
      <c r="CE11" s="522"/>
      <c r="CF11" s="522"/>
      <c r="CG11" s="522"/>
      <c r="CH11" s="522"/>
      <c r="CI11" s="522"/>
      <c r="CJ11" s="522"/>
      <c r="CK11" s="522"/>
      <c r="CL11" s="522"/>
      <c r="CM11" s="522"/>
      <c r="CN11" s="522"/>
      <c r="CO11" s="522"/>
      <c r="CP11" s="522"/>
      <c r="CQ11" s="522"/>
      <c r="CR11" s="522"/>
      <c r="CS11" s="522"/>
      <c r="CT11" s="522"/>
      <c r="CU11" s="522"/>
      <c r="CV11" s="523">
        <f>SUM(AQ11:CU11)</f>
        <v>160559.97534246574</v>
      </c>
      <c r="CW11" s="523"/>
      <c r="CX11" s="523"/>
      <c r="CY11" s="523"/>
      <c r="CZ11" s="523"/>
      <c r="DA11" s="523"/>
      <c r="DB11" s="523"/>
      <c r="DC11" s="523"/>
      <c r="DD11" s="523"/>
      <c r="DE11" s="524"/>
    </row>
    <row r="12" spans="1:125" s="2" customFormat="1" ht="23.25" customHeight="1">
      <c r="A12" s="525" t="s">
        <v>1155</v>
      </c>
      <c r="B12" s="526"/>
      <c r="C12" s="526"/>
      <c r="D12" s="526"/>
      <c r="E12" s="526"/>
      <c r="F12" s="526"/>
      <c r="G12" s="526"/>
      <c r="H12" s="526"/>
      <c r="I12" s="526"/>
      <c r="J12" s="526"/>
      <c r="K12" s="526"/>
      <c r="L12" s="526"/>
      <c r="M12" s="526"/>
      <c r="N12" s="526"/>
      <c r="O12" s="527"/>
      <c r="P12" s="528" t="s">
        <v>1158</v>
      </c>
      <c r="Q12" s="528"/>
      <c r="R12" s="528"/>
      <c r="S12" s="528"/>
      <c r="T12" s="528"/>
      <c r="U12" s="528"/>
      <c r="V12" s="528"/>
      <c r="W12" s="528"/>
      <c r="X12" s="528"/>
      <c r="Y12" s="528"/>
      <c r="Z12" s="528"/>
      <c r="AA12" s="528"/>
      <c r="AB12" s="528"/>
      <c r="AC12" s="528"/>
      <c r="AD12" s="529"/>
      <c r="AE12" s="529"/>
      <c r="AF12" s="529"/>
      <c r="AG12" s="530">
        <v>1</v>
      </c>
      <c r="AH12" s="530"/>
      <c r="AI12" s="530"/>
      <c r="AJ12" s="530"/>
      <c r="AK12" s="531">
        <f>5685*1.035</f>
        <v>5883.9749999999995</v>
      </c>
      <c r="AL12" s="532"/>
      <c r="AM12" s="532"/>
      <c r="AN12" s="532"/>
      <c r="AO12" s="532"/>
      <c r="AP12" s="533"/>
      <c r="AQ12" s="523">
        <f>AG12*AK12*12</f>
        <v>70607.7</v>
      </c>
      <c r="AR12" s="523"/>
      <c r="AS12" s="523"/>
      <c r="AT12" s="523"/>
      <c r="AU12" s="523"/>
      <c r="AV12" s="523"/>
      <c r="AW12" s="523"/>
      <c r="AX12" s="523"/>
      <c r="AY12" s="534"/>
      <c r="AZ12" s="535"/>
      <c r="BA12" s="535"/>
      <c r="BB12" s="535"/>
      <c r="BC12" s="535"/>
      <c r="BD12" s="535"/>
      <c r="BE12" s="535"/>
      <c r="BF12" s="536"/>
      <c r="BG12" s="522"/>
      <c r="BH12" s="522"/>
      <c r="BI12" s="522"/>
      <c r="BJ12" s="522"/>
      <c r="BK12" s="522"/>
      <c r="BL12" s="522"/>
      <c r="BM12" s="522"/>
      <c r="BN12" s="522"/>
      <c r="BO12" s="537">
        <f t="shared" ref="BO12:BO15" si="0">AQ12/365*50</f>
        <v>9672.2876712328762</v>
      </c>
      <c r="BP12" s="538"/>
      <c r="BQ12" s="538"/>
      <c r="BR12" s="538"/>
      <c r="BS12" s="538"/>
      <c r="BT12" s="538"/>
      <c r="BU12" s="538"/>
      <c r="BV12" s="539"/>
      <c r="BW12" s="522"/>
      <c r="BX12" s="522"/>
      <c r="BY12" s="522"/>
      <c r="BZ12" s="522"/>
      <c r="CA12" s="522"/>
      <c r="CB12" s="522"/>
      <c r="CC12" s="522"/>
      <c r="CD12" s="522"/>
      <c r="CE12" s="522"/>
      <c r="CF12" s="522"/>
      <c r="CG12" s="522"/>
      <c r="CH12" s="522"/>
      <c r="CI12" s="522"/>
      <c r="CJ12" s="522"/>
      <c r="CK12" s="522"/>
      <c r="CL12" s="522"/>
      <c r="CM12" s="522"/>
      <c r="CN12" s="522"/>
      <c r="CO12" s="522"/>
      <c r="CP12" s="522"/>
      <c r="CQ12" s="522"/>
      <c r="CR12" s="522"/>
      <c r="CS12" s="522"/>
      <c r="CT12" s="522"/>
      <c r="CU12" s="522"/>
      <c r="CV12" s="523">
        <f t="shared" ref="CV12:CV15" si="1">SUM(AQ12:CU12)</f>
        <v>80279.98767123287</v>
      </c>
      <c r="CW12" s="523"/>
      <c r="CX12" s="523"/>
      <c r="CY12" s="523"/>
      <c r="CZ12" s="523"/>
      <c r="DA12" s="523"/>
      <c r="DB12" s="523"/>
      <c r="DC12" s="523"/>
      <c r="DD12" s="523"/>
      <c r="DE12" s="524"/>
      <c r="DU12" s="46"/>
    </row>
    <row r="13" spans="1:125" s="2" customFormat="1" ht="23.25" customHeight="1">
      <c r="A13" s="525" t="s">
        <v>1156</v>
      </c>
      <c r="B13" s="526"/>
      <c r="C13" s="526"/>
      <c r="D13" s="526"/>
      <c r="E13" s="526"/>
      <c r="F13" s="526"/>
      <c r="G13" s="526"/>
      <c r="H13" s="526"/>
      <c r="I13" s="526"/>
      <c r="J13" s="526"/>
      <c r="K13" s="526"/>
      <c r="L13" s="526"/>
      <c r="M13" s="526"/>
      <c r="N13" s="526"/>
      <c r="O13" s="527"/>
      <c r="P13" s="528" t="s">
        <v>1158</v>
      </c>
      <c r="Q13" s="528"/>
      <c r="R13" s="528"/>
      <c r="S13" s="528"/>
      <c r="T13" s="528"/>
      <c r="U13" s="528"/>
      <c r="V13" s="528"/>
      <c r="W13" s="528"/>
      <c r="X13" s="528"/>
      <c r="Y13" s="528"/>
      <c r="Z13" s="528"/>
      <c r="AA13" s="528"/>
      <c r="AB13" s="528"/>
      <c r="AC13" s="528"/>
      <c r="AD13" s="529"/>
      <c r="AE13" s="529"/>
      <c r="AF13" s="529"/>
      <c r="AG13" s="530">
        <v>4</v>
      </c>
      <c r="AH13" s="530"/>
      <c r="AI13" s="530"/>
      <c r="AJ13" s="530"/>
      <c r="AK13" s="531">
        <f>4513.8*1.035</f>
        <v>4671.7829999999994</v>
      </c>
      <c r="AL13" s="532"/>
      <c r="AM13" s="532"/>
      <c r="AN13" s="532"/>
      <c r="AO13" s="532"/>
      <c r="AP13" s="533"/>
      <c r="AQ13" s="523">
        <f t="shared" ref="AQ13:AQ15" si="2">AG13*AK13*12</f>
        <v>224245.58399999997</v>
      </c>
      <c r="AR13" s="523"/>
      <c r="AS13" s="523"/>
      <c r="AT13" s="523"/>
      <c r="AU13" s="523"/>
      <c r="AV13" s="523"/>
      <c r="AW13" s="523"/>
      <c r="AX13" s="523"/>
      <c r="AY13" s="534"/>
      <c r="AZ13" s="535"/>
      <c r="BA13" s="535"/>
      <c r="BB13" s="535"/>
      <c r="BC13" s="535"/>
      <c r="BD13" s="535"/>
      <c r="BE13" s="535"/>
      <c r="BF13" s="536"/>
      <c r="BG13" s="522"/>
      <c r="BH13" s="522"/>
      <c r="BI13" s="522"/>
      <c r="BJ13" s="522"/>
      <c r="BK13" s="522"/>
      <c r="BL13" s="522"/>
      <c r="BM13" s="522"/>
      <c r="BN13" s="522"/>
      <c r="BO13" s="537">
        <f t="shared" si="0"/>
        <v>30718.573150684926</v>
      </c>
      <c r="BP13" s="538"/>
      <c r="BQ13" s="538"/>
      <c r="BR13" s="538"/>
      <c r="BS13" s="538"/>
      <c r="BT13" s="538"/>
      <c r="BU13" s="538"/>
      <c r="BV13" s="539"/>
      <c r="BW13" s="522"/>
      <c r="BX13" s="522"/>
      <c r="BY13" s="522"/>
      <c r="BZ13" s="522"/>
      <c r="CA13" s="522"/>
      <c r="CB13" s="522"/>
      <c r="CC13" s="522"/>
      <c r="CD13" s="522"/>
      <c r="CE13" s="522"/>
      <c r="CF13" s="522"/>
      <c r="CG13" s="522"/>
      <c r="CH13" s="522"/>
      <c r="CI13" s="522"/>
      <c r="CJ13" s="522"/>
      <c r="CK13" s="522"/>
      <c r="CL13" s="522"/>
      <c r="CM13" s="522"/>
      <c r="CN13" s="522"/>
      <c r="CO13" s="522"/>
      <c r="CP13" s="522"/>
      <c r="CQ13" s="522"/>
      <c r="CR13" s="522"/>
      <c r="CS13" s="522"/>
      <c r="CT13" s="522"/>
      <c r="CU13" s="522"/>
      <c r="CV13" s="523">
        <f t="shared" si="1"/>
        <v>254964.15715068491</v>
      </c>
      <c r="CW13" s="523"/>
      <c r="CX13" s="523"/>
      <c r="CY13" s="523"/>
      <c r="CZ13" s="523"/>
      <c r="DA13" s="523"/>
      <c r="DB13" s="523"/>
      <c r="DC13" s="523"/>
      <c r="DD13" s="523"/>
      <c r="DE13" s="524"/>
      <c r="DU13" s="46"/>
    </row>
    <row r="14" spans="1:125" s="2" customFormat="1" ht="23.25" customHeight="1">
      <c r="A14" s="525" t="s">
        <v>1159</v>
      </c>
      <c r="B14" s="526"/>
      <c r="C14" s="526"/>
      <c r="D14" s="526"/>
      <c r="E14" s="526"/>
      <c r="F14" s="526"/>
      <c r="G14" s="526"/>
      <c r="H14" s="526"/>
      <c r="I14" s="526"/>
      <c r="J14" s="526"/>
      <c r="K14" s="526"/>
      <c r="L14" s="526"/>
      <c r="M14" s="526"/>
      <c r="N14" s="526"/>
      <c r="O14" s="527"/>
      <c r="P14" s="528" t="s">
        <v>1160</v>
      </c>
      <c r="Q14" s="528"/>
      <c r="R14" s="528"/>
      <c r="S14" s="528"/>
      <c r="T14" s="528"/>
      <c r="U14" s="528"/>
      <c r="V14" s="528"/>
      <c r="W14" s="528"/>
      <c r="X14" s="528"/>
      <c r="Y14" s="528"/>
      <c r="Z14" s="528"/>
      <c r="AA14" s="528"/>
      <c r="AB14" s="528"/>
      <c r="AC14" s="528"/>
      <c r="AD14" s="529"/>
      <c r="AE14" s="529"/>
      <c r="AF14" s="529"/>
      <c r="AG14" s="530">
        <v>1</v>
      </c>
      <c r="AH14" s="530"/>
      <c r="AI14" s="530"/>
      <c r="AJ14" s="530"/>
      <c r="AK14" s="531">
        <f>4978.2*1.035</f>
        <v>5152.436999999999</v>
      </c>
      <c r="AL14" s="532"/>
      <c r="AM14" s="532"/>
      <c r="AN14" s="532"/>
      <c r="AO14" s="532"/>
      <c r="AP14" s="533"/>
      <c r="AQ14" s="523">
        <f t="shared" si="2"/>
        <v>61829.243999999992</v>
      </c>
      <c r="AR14" s="523"/>
      <c r="AS14" s="523"/>
      <c r="AT14" s="523"/>
      <c r="AU14" s="523"/>
      <c r="AV14" s="523"/>
      <c r="AW14" s="523"/>
      <c r="AX14" s="523"/>
      <c r="AY14" s="540"/>
      <c r="AZ14" s="541"/>
      <c r="BA14" s="541"/>
      <c r="BB14" s="541"/>
      <c r="BC14" s="541"/>
      <c r="BD14" s="541"/>
      <c r="BE14" s="541"/>
      <c r="BF14" s="542"/>
      <c r="BG14" s="522"/>
      <c r="BH14" s="522"/>
      <c r="BI14" s="522"/>
      <c r="BJ14" s="522"/>
      <c r="BK14" s="522"/>
      <c r="BL14" s="522"/>
      <c r="BM14" s="522"/>
      <c r="BN14" s="522"/>
      <c r="BO14" s="537">
        <f t="shared" si="0"/>
        <v>8469.7594520547937</v>
      </c>
      <c r="BP14" s="538"/>
      <c r="BQ14" s="538"/>
      <c r="BR14" s="538"/>
      <c r="BS14" s="538"/>
      <c r="BT14" s="538"/>
      <c r="BU14" s="538"/>
      <c r="BV14" s="539"/>
      <c r="BW14" s="522"/>
      <c r="BX14" s="522"/>
      <c r="BY14" s="522"/>
      <c r="BZ14" s="522"/>
      <c r="CA14" s="522"/>
      <c r="CB14" s="522"/>
      <c r="CC14" s="522"/>
      <c r="CD14" s="522"/>
      <c r="CE14" s="522"/>
      <c r="CF14" s="522"/>
      <c r="CG14" s="522"/>
      <c r="CH14" s="522"/>
      <c r="CI14" s="522"/>
      <c r="CJ14" s="522"/>
      <c r="CK14" s="522"/>
      <c r="CL14" s="522"/>
      <c r="CM14" s="522"/>
      <c r="CN14" s="522"/>
      <c r="CO14" s="522"/>
      <c r="CP14" s="522"/>
      <c r="CQ14" s="522"/>
      <c r="CR14" s="522"/>
      <c r="CS14" s="522"/>
      <c r="CT14" s="522"/>
      <c r="CU14" s="522"/>
      <c r="CV14" s="523">
        <f t="shared" si="1"/>
        <v>70299.003452054778</v>
      </c>
      <c r="CW14" s="523"/>
      <c r="CX14" s="523"/>
      <c r="CY14" s="523"/>
      <c r="CZ14" s="523"/>
      <c r="DA14" s="523"/>
      <c r="DB14" s="523"/>
      <c r="DC14" s="523"/>
      <c r="DD14" s="523"/>
      <c r="DE14" s="524"/>
      <c r="DU14" s="47"/>
    </row>
    <row r="15" spans="1:125" s="2" customFormat="1" ht="23.25" customHeight="1">
      <c r="A15" s="525" t="s">
        <v>1159</v>
      </c>
      <c r="B15" s="526"/>
      <c r="C15" s="526"/>
      <c r="D15" s="526"/>
      <c r="E15" s="526"/>
      <c r="F15" s="526"/>
      <c r="G15" s="526"/>
      <c r="H15" s="526"/>
      <c r="I15" s="526"/>
      <c r="J15" s="526"/>
      <c r="K15" s="526"/>
      <c r="L15" s="526"/>
      <c r="M15" s="526"/>
      <c r="N15" s="526"/>
      <c r="O15" s="527"/>
      <c r="P15" s="528" t="s">
        <v>1160</v>
      </c>
      <c r="Q15" s="528"/>
      <c r="R15" s="528"/>
      <c r="S15" s="528"/>
      <c r="T15" s="528"/>
      <c r="U15" s="528"/>
      <c r="V15" s="528"/>
      <c r="W15" s="528"/>
      <c r="X15" s="528"/>
      <c r="Y15" s="528"/>
      <c r="Z15" s="528"/>
      <c r="AA15" s="528"/>
      <c r="AB15" s="528"/>
      <c r="AC15" s="528"/>
      <c r="AD15" s="529"/>
      <c r="AE15" s="529"/>
      <c r="AF15" s="529"/>
      <c r="AG15" s="530">
        <v>1</v>
      </c>
      <c r="AH15" s="530"/>
      <c r="AI15" s="530"/>
      <c r="AJ15" s="530"/>
      <c r="AK15" s="531">
        <f>7974.9*1.035</f>
        <v>8254.0214999999989</v>
      </c>
      <c r="AL15" s="532"/>
      <c r="AM15" s="532"/>
      <c r="AN15" s="532"/>
      <c r="AO15" s="532"/>
      <c r="AP15" s="533"/>
      <c r="AQ15" s="523">
        <f t="shared" si="2"/>
        <v>99048.257999999987</v>
      </c>
      <c r="AR15" s="523"/>
      <c r="AS15" s="523"/>
      <c r="AT15" s="523"/>
      <c r="AU15" s="523"/>
      <c r="AV15" s="523"/>
      <c r="AW15" s="523"/>
      <c r="AX15" s="523"/>
      <c r="AY15" s="540"/>
      <c r="AZ15" s="541"/>
      <c r="BA15" s="541"/>
      <c r="BB15" s="541"/>
      <c r="BC15" s="541"/>
      <c r="BD15" s="541"/>
      <c r="BE15" s="541"/>
      <c r="BF15" s="542"/>
      <c r="BG15" s="522"/>
      <c r="BH15" s="522"/>
      <c r="BI15" s="522"/>
      <c r="BJ15" s="522"/>
      <c r="BK15" s="522"/>
      <c r="BL15" s="522"/>
      <c r="BM15" s="522"/>
      <c r="BN15" s="522"/>
      <c r="BO15" s="537">
        <f t="shared" si="0"/>
        <v>13568.254520547944</v>
      </c>
      <c r="BP15" s="538"/>
      <c r="BQ15" s="538"/>
      <c r="BR15" s="538"/>
      <c r="BS15" s="538"/>
      <c r="BT15" s="538"/>
      <c r="BU15" s="538"/>
      <c r="BV15" s="539"/>
      <c r="BW15" s="522"/>
      <c r="BX15" s="522"/>
      <c r="BY15" s="522"/>
      <c r="BZ15" s="522"/>
      <c r="CA15" s="522"/>
      <c r="CB15" s="522"/>
      <c r="CC15" s="522"/>
      <c r="CD15" s="522"/>
      <c r="CE15" s="522"/>
      <c r="CF15" s="522"/>
      <c r="CG15" s="522"/>
      <c r="CH15" s="522"/>
      <c r="CI15" s="522"/>
      <c r="CJ15" s="522"/>
      <c r="CK15" s="522"/>
      <c r="CL15" s="522"/>
      <c r="CM15" s="522"/>
      <c r="CN15" s="522"/>
      <c r="CO15" s="522"/>
      <c r="CP15" s="522"/>
      <c r="CQ15" s="522"/>
      <c r="CR15" s="522"/>
      <c r="CS15" s="522"/>
      <c r="CT15" s="522"/>
      <c r="CU15" s="522"/>
      <c r="CV15" s="523">
        <f t="shared" si="1"/>
        <v>112616.51252054793</v>
      </c>
      <c r="CW15" s="523"/>
      <c r="CX15" s="523"/>
      <c r="CY15" s="523"/>
      <c r="CZ15" s="523"/>
      <c r="DA15" s="523"/>
      <c r="DB15" s="523"/>
      <c r="DC15" s="523"/>
      <c r="DD15" s="523"/>
      <c r="DE15" s="524"/>
      <c r="DU15" s="47"/>
    </row>
    <row r="16" spans="1:125" s="2" customFormat="1" ht="23.25" customHeight="1">
      <c r="A16" s="525" t="s">
        <v>1161</v>
      </c>
      <c r="B16" s="526"/>
      <c r="C16" s="526"/>
      <c r="D16" s="526"/>
      <c r="E16" s="526"/>
      <c r="F16" s="526"/>
      <c r="G16" s="526"/>
      <c r="H16" s="526"/>
      <c r="I16" s="526"/>
      <c r="J16" s="526"/>
      <c r="K16" s="526"/>
      <c r="L16" s="526"/>
      <c r="M16" s="526"/>
      <c r="N16" s="526"/>
      <c r="O16" s="527"/>
      <c r="P16" s="528" t="s">
        <v>1160</v>
      </c>
      <c r="Q16" s="528"/>
      <c r="R16" s="528"/>
      <c r="S16" s="528"/>
      <c r="T16" s="528"/>
      <c r="U16" s="528"/>
      <c r="V16" s="528"/>
      <c r="W16" s="528"/>
      <c r="X16" s="528"/>
      <c r="Y16" s="528"/>
      <c r="Z16" s="528"/>
      <c r="AA16" s="528"/>
      <c r="AB16" s="528"/>
      <c r="AC16" s="528"/>
      <c r="AD16" s="529"/>
      <c r="AE16" s="529"/>
      <c r="AF16" s="529"/>
      <c r="AG16" s="530">
        <v>1</v>
      </c>
      <c r="AH16" s="530"/>
      <c r="AI16" s="530"/>
      <c r="AJ16" s="530"/>
      <c r="AK16" s="531">
        <f>4978.2*1.035</f>
        <v>5152.436999999999</v>
      </c>
      <c r="AL16" s="532"/>
      <c r="AM16" s="532"/>
      <c r="AN16" s="532"/>
      <c r="AO16" s="532"/>
      <c r="AP16" s="533"/>
      <c r="AQ16" s="523">
        <f>AG16*AK16*12</f>
        <v>61829.243999999992</v>
      </c>
      <c r="AR16" s="523"/>
      <c r="AS16" s="523"/>
      <c r="AT16" s="523"/>
      <c r="AU16" s="523"/>
      <c r="AV16" s="523"/>
      <c r="AW16" s="523"/>
      <c r="AX16" s="523"/>
      <c r="AY16" s="582"/>
      <c r="AZ16" s="583"/>
      <c r="BA16" s="583"/>
      <c r="BB16" s="583"/>
      <c r="BC16" s="583"/>
      <c r="BD16" s="583"/>
      <c r="BE16" s="583"/>
      <c r="BF16" s="584"/>
      <c r="BG16" s="522"/>
      <c r="BH16" s="522"/>
      <c r="BI16" s="522"/>
      <c r="BJ16" s="522"/>
      <c r="BK16" s="522"/>
      <c r="BL16" s="522"/>
      <c r="BM16" s="522"/>
      <c r="BN16" s="522"/>
      <c r="BO16" s="537">
        <f>AQ16/365*50</f>
        <v>8469.7594520547937</v>
      </c>
      <c r="BP16" s="538"/>
      <c r="BQ16" s="538"/>
      <c r="BR16" s="538"/>
      <c r="BS16" s="538"/>
      <c r="BT16" s="538"/>
      <c r="BU16" s="538"/>
      <c r="BV16" s="539"/>
      <c r="BW16" s="522"/>
      <c r="BX16" s="522"/>
      <c r="BY16" s="522"/>
      <c r="BZ16" s="522"/>
      <c r="CA16" s="522"/>
      <c r="CB16" s="522"/>
      <c r="CC16" s="522"/>
      <c r="CD16" s="522"/>
      <c r="CE16" s="522"/>
      <c r="CF16" s="522"/>
      <c r="CG16" s="522"/>
      <c r="CH16" s="522"/>
      <c r="CI16" s="522"/>
      <c r="CJ16" s="522"/>
      <c r="CK16" s="522"/>
      <c r="CL16" s="522"/>
      <c r="CM16" s="522"/>
      <c r="CN16" s="522"/>
      <c r="CO16" s="522"/>
      <c r="CP16" s="522"/>
      <c r="CQ16" s="522"/>
      <c r="CR16" s="522"/>
      <c r="CS16" s="522"/>
      <c r="CT16" s="522"/>
      <c r="CU16" s="522"/>
      <c r="CV16" s="523">
        <f>SUM(AQ16:CU16)</f>
        <v>70299.003452054778</v>
      </c>
      <c r="CW16" s="523"/>
      <c r="CX16" s="523"/>
      <c r="CY16" s="523"/>
      <c r="CZ16" s="523"/>
      <c r="DA16" s="523"/>
      <c r="DB16" s="523"/>
      <c r="DC16" s="523"/>
      <c r="DD16" s="523"/>
      <c r="DE16" s="524"/>
    </row>
    <row r="17" spans="1:125" s="2" customFormat="1" ht="23.25" customHeight="1">
      <c r="A17" s="525" t="s">
        <v>1162</v>
      </c>
      <c r="B17" s="526"/>
      <c r="C17" s="526"/>
      <c r="D17" s="526"/>
      <c r="E17" s="526"/>
      <c r="F17" s="526"/>
      <c r="G17" s="526"/>
      <c r="H17" s="526"/>
      <c r="I17" s="526"/>
      <c r="J17" s="526"/>
      <c r="K17" s="526"/>
      <c r="L17" s="526"/>
      <c r="M17" s="526"/>
      <c r="N17" s="526"/>
      <c r="O17" s="527"/>
      <c r="P17" s="528" t="s">
        <v>1163</v>
      </c>
      <c r="Q17" s="528"/>
      <c r="R17" s="528"/>
      <c r="S17" s="528"/>
      <c r="T17" s="528"/>
      <c r="U17" s="528"/>
      <c r="V17" s="528"/>
      <c r="W17" s="528"/>
      <c r="X17" s="528"/>
      <c r="Y17" s="528"/>
      <c r="Z17" s="528"/>
      <c r="AA17" s="528"/>
      <c r="AB17" s="528"/>
      <c r="AC17" s="528"/>
      <c r="AD17" s="529"/>
      <c r="AE17" s="529"/>
      <c r="AF17" s="529"/>
      <c r="AG17" s="530">
        <v>2</v>
      </c>
      <c r="AH17" s="530"/>
      <c r="AI17" s="530"/>
      <c r="AJ17" s="530"/>
      <c r="AK17" s="531">
        <f>3843*1.035</f>
        <v>3977.5049999999997</v>
      </c>
      <c r="AL17" s="532"/>
      <c r="AM17" s="532"/>
      <c r="AN17" s="532"/>
      <c r="AO17" s="532"/>
      <c r="AP17" s="533"/>
      <c r="AQ17" s="523">
        <f t="shared" ref="AQ17:AQ18" si="3">AG17*AK17*12</f>
        <v>95460.12</v>
      </c>
      <c r="AR17" s="523"/>
      <c r="AS17" s="523"/>
      <c r="AT17" s="523"/>
      <c r="AU17" s="523"/>
      <c r="AV17" s="523"/>
      <c r="AW17" s="523"/>
      <c r="AX17" s="523"/>
      <c r="AY17" s="582"/>
      <c r="AZ17" s="583"/>
      <c r="BA17" s="583"/>
      <c r="BB17" s="583"/>
      <c r="BC17" s="583"/>
      <c r="BD17" s="583"/>
      <c r="BE17" s="583"/>
      <c r="BF17" s="584"/>
      <c r="BG17" s="522"/>
      <c r="BH17" s="522"/>
      <c r="BI17" s="522"/>
      <c r="BJ17" s="522"/>
      <c r="BK17" s="522"/>
      <c r="BL17" s="522"/>
      <c r="BM17" s="522"/>
      <c r="BN17" s="522"/>
      <c r="BO17" s="537">
        <f t="shared" ref="BO17:BO19" si="4">AQ17/365*50</f>
        <v>13076.728767123288</v>
      </c>
      <c r="BP17" s="538"/>
      <c r="BQ17" s="538"/>
      <c r="BR17" s="538"/>
      <c r="BS17" s="538"/>
      <c r="BT17" s="538"/>
      <c r="BU17" s="538"/>
      <c r="BV17" s="539"/>
      <c r="BW17" s="522"/>
      <c r="BX17" s="522"/>
      <c r="BY17" s="522"/>
      <c r="BZ17" s="522"/>
      <c r="CA17" s="522"/>
      <c r="CB17" s="522"/>
      <c r="CC17" s="522"/>
      <c r="CD17" s="522"/>
      <c r="CE17" s="522"/>
      <c r="CF17" s="522"/>
      <c r="CG17" s="522"/>
      <c r="CH17" s="522"/>
      <c r="CI17" s="522"/>
      <c r="CJ17" s="522"/>
      <c r="CK17" s="522"/>
      <c r="CL17" s="522"/>
      <c r="CM17" s="522"/>
      <c r="CN17" s="522"/>
      <c r="CO17" s="522"/>
      <c r="CP17" s="522"/>
      <c r="CQ17" s="522"/>
      <c r="CR17" s="522"/>
      <c r="CS17" s="522"/>
      <c r="CT17" s="522"/>
      <c r="CU17" s="522"/>
      <c r="CV17" s="523">
        <f t="shared" ref="CV17:CV18" si="5">SUM(AQ17:CU17)</f>
        <v>108536.84876712329</v>
      </c>
      <c r="CW17" s="523"/>
      <c r="CX17" s="523"/>
      <c r="CY17" s="523"/>
      <c r="CZ17" s="523"/>
      <c r="DA17" s="523"/>
      <c r="DB17" s="523"/>
      <c r="DC17" s="523"/>
      <c r="DD17" s="523"/>
      <c r="DE17" s="524"/>
    </row>
    <row r="18" spans="1:125" s="2" customFormat="1" ht="23.25" customHeight="1">
      <c r="A18" s="525" t="s">
        <v>1166</v>
      </c>
      <c r="B18" s="526"/>
      <c r="C18" s="526"/>
      <c r="D18" s="526"/>
      <c r="E18" s="526"/>
      <c r="F18" s="526"/>
      <c r="G18" s="526"/>
      <c r="H18" s="526"/>
      <c r="I18" s="526"/>
      <c r="J18" s="526"/>
      <c r="K18" s="526"/>
      <c r="L18" s="526"/>
      <c r="M18" s="526"/>
      <c r="N18" s="526"/>
      <c r="O18" s="527"/>
      <c r="P18" s="528" t="s">
        <v>1165</v>
      </c>
      <c r="Q18" s="528"/>
      <c r="R18" s="528"/>
      <c r="S18" s="528"/>
      <c r="T18" s="528"/>
      <c r="U18" s="528"/>
      <c r="V18" s="528"/>
      <c r="W18" s="528"/>
      <c r="X18" s="528"/>
      <c r="Y18" s="528"/>
      <c r="Z18" s="528"/>
      <c r="AA18" s="528"/>
      <c r="AB18" s="528"/>
      <c r="AC18" s="528"/>
      <c r="AD18" s="529"/>
      <c r="AE18" s="529"/>
      <c r="AF18" s="529"/>
      <c r="AG18" s="530">
        <v>1</v>
      </c>
      <c r="AH18" s="530"/>
      <c r="AI18" s="530"/>
      <c r="AJ18" s="530"/>
      <c r="AK18" s="531">
        <f>4790.4*1.035</f>
        <v>4958.0639999999994</v>
      </c>
      <c r="AL18" s="532"/>
      <c r="AM18" s="532"/>
      <c r="AN18" s="532"/>
      <c r="AO18" s="532"/>
      <c r="AP18" s="533"/>
      <c r="AQ18" s="523">
        <f t="shared" si="3"/>
        <v>59496.767999999996</v>
      </c>
      <c r="AR18" s="523"/>
      <c r="AS18" s="523"/>
      <c r="AT18" s="523"/>
      <c r="AU18" s="523"/>
      <c r="AV18" s="523"/>
      <c r="AW18" s="523"/>
      <c r="AX18" s="523"/>
      <c r="AY18" s="534"/>
      <c r="AZ18" s="535"/>
      <c r="BA18" s="535"/>
      <c r="BB18" s="535"/>
      <c r="BC18" s="535"/>
      <c r="BD18" s="535"/>
      <c r="BE18" s="535"/>
      <c r="BF18" s="536"/>
      <c r="BG18" s="522"/>
      <c r="BH18" s="522"/>
      <c r="BI18" s="522"/>
      <c r="BJ18" s="522"/>
      <c r="BK18" s="522"/>
      <c r="BL18" s="522"/>
      <c r="BM18" s="522"/>
      <c r="BN18" s="522"/>
      <c r="BO18" s="537">
        <f t="shared" si="4"/>
        <v>8150.2421917808224</v>
      </c>
      <c r="BP18" s="538"/>
      <c r="BQ18" s="538"/>
      <c r="BR18" s="538"/>
      <c r="BS18" s="538"/>
      <c r="BT18" s="538"/>
      <c r="BU18" s="538"/>
      <c r="BV18" s="539"/>
      <c r="BW18" s="522"/>
      <c r="BX18" s="522"/>
      <c r="BY18" s="522"/>
      <c r="BZ18" s="522"/>
      <c r="CA18" s="522"/>
      <c r="CB18" s="522"/>
      <c r="CC18" s="522"/>
      <c r="CD18" s="522"/>
      <c r="CE18" s="522"/>
      <c r="CF18" s="522"/>
      <c r="CG18" s="522"/>
      <c r="CH18" s="522"/>
      <c r="CI18" s="522"/>
      <c r="CJ18" s="522"/>
      <c r="CK18" s="522"/>
      <c r="CL18" s="522"/>
      <c r="CM18" s="522"/>
      <c r="CN18" s="522"/>
      <c r="CO18" s="522"/>
      <c r="CP18" s="522"/>
      <c r="CQ18" s="522"/>
      <c r="CR18" s="522"/>
      <c r="CS18" s="522"/>
      <c r="CT18" s="522"/>
      <c r="CU18" s="522"/>
      <c r="CV18" s="523">
        <f t="shared" si="5"/>
        <v>67647.010191780821</v>
      </c>
      <c r="CW18" s="523"/>
      <c r="CX18" s="523"/>
      <c r="CY18" s="523"/>
      <c r="CZ18" s="523"/>
      <c r="DA18" s="523"/>
      <c r="DB18" s="523"/>
      <c r="DC18" s="523"/>
      <c r="DD18" s="523"/>
      <c r="DE18" s="524"/>
    </row>
    <row r="19" spans="1:125" s="2" customFormat="1" ht="23.25" customHeight="1">
      <c r="A19" s="525" t="s">
        <v>1164</v>
      </c>
      <c r="B19" s="526"/>
      <c r="C19" s="526"/>
      <c r="D19" s="526"/>
      <c r="E19" s="526"/>
      <c r="F19" s="526"/>
      <c r="G19" s="526"/>
      <c r="H19" s="526"/>
      <c r="I19" s="526"/>
      <c r="J19" s="526"/>
      <c r="K19" s="526"/>
      <c r="L19" s="526"/>
      <c r="M19" s="526"/>
      <c r="N19" s="526"/>
      <c r="O19" s="527"/>
      <c r="P19" s="585" t="s">
        <v>1165</v>
      </c>
      <c r="Q19" s="585"/>
      <c r="R19" s="585"/>
      <c r="S19" s="585"/>
      <c r="T19" s="585"/>
      <c r="U19" s="585"/>
      <c r="V19" s="585"/>
      <c r="W19" s="585"/>
      <c r="X19" s="585"/>
      <c r="Y19" s="585"/>
      <c r="Z19" s="585"/>
      <c r="AA19" s="585"/>
      <c r="AB19" s="585"/>
      <c r="AC19" s="585"/>
      <c r="AD19" s="529"/>
      <c r="AE19" s="529"/>
      <c r="AF19" s="529"/>
      <c r="AG19" s="530">
        <v>1</v>
      </c>
      <c r="AH19" s="530"/>
      <c r="AI19" s="530"/>
      <c r="AJ19" s="530"/>
      <c r="AK19" s="531">
        <f>1449.6*1.035</f>
        <v>1500.3359999999998</v>
      </c>
      <c r="AL19" s="532"/>
      <c r="AM19" s="532"/>
      <c r="AN19" s="532"/>
      <c r="AO19" s="532"/>
      <c r="AP19" s="533"/>
      <c r="AQ19" s="523">
        <f t="shared" ref="AQ19:AQ24" si="6">AG19*AK19*12</f>
        <v>18004.031999999999</v>
      </c>
      <c r="AR19" s="523"/>
      <c r="AS19" s="523"/>
      <c r="AT19" s="523"/>
      <c r="AU19" s="523"/>
      <c r="AV19" s="523"/>
      <c r="AW19" s="523"/>
      <c r="AX19" s="523"/>
      <c r="AY19" s="534"/>
      <c r="AZ19" s="535"/>
      <c r="BA19" s="535"/>
      <c r="BB19" s="535"/>
      <c r="BC19" s="535"/>
      <c r="BD19" s="535"/>
      <c r="BE19" s="535"/>
      <c r="BF19" s="536"/>
      <c r="BG19" s="522"/>
      <c r="BH19" s="522"/>
      <c r="BI19" s="522"/>
      <c r="BJ19" s="522"/>
      <c r="BK19" s="522"/>
      <c r="BL19" s="522"/>
      <c r="BM19" s="522"/>
      <c r="BN19" s="522"/>
      <c r="BO19" s="537">
        <f t="shared" si="4"/>
        <v>2466.3057534246573</v>
      </c>
      <c r="BP19" s="538"/>
      <c r="BQ19" s="538"/>
      <c r="BR19" s="538"/>
      <c r="BS19" s="538"/>
      <c r="BT19" s="538"/>
      <c r="BU19" s="538"/>
      <c r="BV19" s="539"/>
      <c r="BW19" s="522"/>
      <c r="BX19" s="522"/>
      <c r="BY19" s="522"/>
      <c r="BZ19" s="522"/>
      <c r="CA19" s="522"/>
      <c r="CB19" s="522"/>
      <c r="CC19" s="522"/>
      <c r="CD19" s="522"/>
      <c r="CE19" s="522"/>
      <c r="CF19" s="522"/>
      <c r="CG19" s="522"/>
      <c r="CH19" s="522"/>
      <c r="CI19" s="522"/>
      <c r="CJ19" s="522"/>
      <c r="CK19" s="522"/>
      <c r="CL19" s="522"/>
      <c r="CM19" s="522"/>
      <c r="CN19" s="522"/>
      <c r="CO19" s="522"/>
      <c r="CP19" s="522"/>
      <c r="CQ19" s="522"/>
      <c r="CR19" s="522"/>
      <c r="CS19" s="522"/>
      <c r="CT19" s="522"/>
      <c r="CU19" s="522"/>
      <c r="CV19" s="523">
        <f>SUM(AQ19:CU19)</f>
        <v>20470.337753424657</v>
      </c>
      <c r="CW19" s="523"/>
      <c r="CX19" s="523"/>
      <c r="CY19" s="523"/>
      <c r="CZ19" s="523"/>
      <c r="DA19" s="523"/>
      <c r="DB19" s="523"/>
      <c r="DC19" s="523"/>
      <c r="DD19" s="523"/>
      <c r="DE19" s="524"/>
    </row>
    <row r="20" spans="1:125" s="2" customFormat="1" ht="23.25" customHeight="1">
      <c r="A20" s="525" t="s">
        <v>1167</v>
      </c>
      <c r="B20" s="526"/>
      <c r="C20" s="526"/>
      <c r="D20" s="526"/>
      <c r="E20" s="526"/>
      <c r="F20" s="526"/>
      <c r="G20" s="526"/>
      <c r="H20" s="526"/>
      <c r="I20" s="526"/>
      <c r="J20" s="526"/>
      <c r="K20" s="526"/>
      <c r="L20" s="526"/>
      <c r="M20" s="526"/>
      <c r="N20" s="526"/>
      <c r="O20" s="527"/>
      <c r="P20" s="528" t="s">
        <v>1168</v>
      </c>
      <c r="Q20" s="528"/>
      <c r="R20" s="528"/>
      <c r="S20" s="528"/>
      <c r="T20" s="528"/>
      <c r="U20" s="528"/>
      <c r="V20" s="528"/>
      <c r="W20" s="528"/>
      <c r="X20" s="528"/>
      <c r="Y20" s="528"/>
      <c r="Z20" s="528"/>
      <c r="AA20" s="528"/>
      <c r="AB20" s="528"/>
      <c r="AC20" s="528"/>
      <c r="AD20" s="529"/>
      <c r="AE20" s="529"/>
      <c r="AF20" s="529"/>
      <c r="AG20" s="530">
        <v>2</v>
      </c>
      <c r="AH20" s="530"/>
      <c r="AI20" s="530"/>
      <c r="AJ20" s="530"/>
      <c r="AK20" s="531">
        <f>9191.7*1.035</f>
        <v>9513.4094999999998</v>
      </c>
      <c r="AL20" s="532"/>
      <c r="AM20" s="532"/>
      <c r="AN20" s="532"/>
      <c r="AO20" s="532"/>
      <c r="AP20" s="533"/>
      <c r="AQ20" s="523">
        <f t="shared" si="6"/>
        <v>228321.82799999998</v>
      </c>
      <c r="AR20" s="523"/>
      <c r="AS20" s="523"/>
      <c r="AT20" s="523"/>
      <c r="AU20" s="523"/>
      <c r="AV20" s="523"/>
      <c r="AW20" s="523"/>
      <c r="AX20" s="523"/>
      <c r="AY20" s="522"/>
      <c r="AZ20" s="522"/>
      <c r="BA20" s="522"/>
      <c r="BB20" s="522"/>
      <c r="BC20" s="522"/>
      <c r="BD20" s="522"/>
      <c r="BE20" s="522"/>
      <c r="BF20" s="522"/>
      <c r="BG20" s="522"/>
      <c r="BH20" s="522"/>
      <c r="BI20" s="522"/>
      <c r="BJ20" s="522"/>
      <c r="BK20" s="522"/>
      <c r="BL20" s="522"/>
      <c r="BM20" s="522"/>
      <c r="BN20" s="522"/>
      <c r="BO20" s="523">
        <f>AQ20/365*50</f>
        <v>31276.962739726026</v>
      </c>
      <c r="BP20" s="523"/>
      <c r="BQ20" s="523"/>
      <c r="BR20" s="523"/>
      <c r="BS20" s="523"/>
      <c r="BT20" s="523"/>
      <c r="BU20" s="523"/>
      <c r="BV20" s="523"/>
      <c r="BW20" s="522"/>
      <c r="BX20" s="522"/>
      <c r="BY20" s="522"/>
      <c r="BZ20" s="522"/>
      <c r="CA20" s="522"/>
      <c r="CB20" s="522"/>
      <c r="CC20" s="522"/>
      <c r="CD20" s="522"/>
      <c r="CE20" s="522"/>
      <c r="CF20" s="522"/>
      <c r="CG20" s="522"/>
      <c r="CH20" s="522"/>
      <c r="CI20" s="522"/>
      <c r="CJ20" s="522"/>
      <c r="CK20" s="522"/>
      <c r="CL20" s="522"/>
      <c r="CM20" s="522"/>
      <c r="CN20" s="522"/>
      <c r="CO20" s="522"/>
      <c r="CP20" s="522"/>
      <c r="CQ20" s="522"/>
      <c r="CR20" s="522"/>
      <c r="CS20" s="522"/>
      <c r="CT20" s="522"/>
      <c r="CU20" s="522"/>
      <c r="CV20" s="523">
        <f>SUM(AQ20:CU20)</f>
        <v>259598.79073972601</v>
      </c>
      <c r="CW20" s="523"/>
      <c r="CX20" s="523"/>
      <c r="CY20" s="523"/>
      <c r="CZ20" s="523"/>
      <c r="DA20" s="523"/>
      <c r="DB20" s="523"/>
      <c r="DC20" s="523"/>
      <c r="DD20" s="523"/>
      <c r="DE20" s="524"/>
    </row>
    <row r="21" spans="1:125" s="2" customFormat="1" ht="23.25" customHeight="1">
      <c r="A21" s="525" t="s">
        <v>1167</v>
      </c>
      <c r="B21" s="526"/>
      <c r="C21" s="526"/>
      <c r="D21" s="526"/>
      <c r="E21" s="526"/>
      <c r="F21" s="526"/>
      <c r="G21" s="526"/>
      <c r="H21" s="526"/>
      <c r="I21" s="526"/>
      <c r="J21" s="526"/>
      <c r="K21" s="526"/>
      <c r="L21" s="526"/>
      <c r="M21" s="526"/>
      <c r="N21" s="526"/>
      <c r="O21" s="527"/>
      <c r="P21" s="528" t="s">
        <v>1168</v>
      </c>
      <c r="Q21" s="528"/>
      <c r="R21" s="528"/>
      <c r="S21" s="528"/>
      <c r="T21" s="528"/>
      <c r="U21" s="528"/>
      <c r="V21" s="528"/>
      <c r="W21" s="528"/>
      <c r="X21" s="528"/>
      <c r="Y21" s="528"/>
      <c r="Z21" s="528"/>
      <c r="AA21" s="528"/>
      <c r="AB21" s="528"/>
      <c r="AC21" s="528"/>
      <c r="AD21" s="529"/>
      <c r="AE21" s="529"/>
      <c r="AF21" s="529"/>
      <c r="AG21" s="530">
        <v>1</v>
      </c>
      <c r="AH21" s="530"/>
      <c r="AI21" s="530"/>
      <c r="AJ21" s="530"/>
      <c r="AK21" s="531">
        <f>7582.2*1.035</f>
        <v>7847.5769999999993</v>
      </c>
      <c r="AL21" s="532"/>
      <c r="AM21" s="532"/>
      <c r="AN21" s="532"/>
      <c r="AO21" s="532"/>
      <c r="AP21" s="533"/>
      <c r="AQ21" s="523">
        <f t="shared" si="6"/>
        <v>94170.923999999999</v>
      </c>
      <c r="AR21" s="523"/>
      <c r="AS21" s="523"/>
      <c r="AT21" s="523"/>
      <c r="AU21" s="523"/>
      <c r="AV21" s="523"/>
      <c r="AW21" s="523"/>
      <c r="AX21" s="523"/>
      <c r="AY21" s="522"/>
      <c r="AZ21" s="522"/>
      <c r="BA21" s="522"/>
      <c r="BB21" s="522"/>
      <c r="BC21" s="522"/>
      <c r="BD21" s="522"/>
      <c r="BE21" s="522"/>
      <c r="BF21" s="522"/>
      <c r="BG21" s="522"/>
      <c r="BH21" s="522"/>
      <c r="BI21" s="522"/>
      <c r="BJ21" s="522"/>
      <c r="BK21" s="522"/>
      <c r="BL21" s="522"/>
      <c r="BM21" s="522"/>
      <c r="BN21" s="522"/>
      <c r="BO21" s="523">
        <f>AQ21/365*50</f>
        <v>12900.126575342467</v>
      </c>
      <c r="BP21" s="523"/>
      <c r="BQ21" s="523"/>
      <c r="BR21" s="523"/>
      <c r="BS21" s="523"/>
      <c r="BT21" s="523"/>
      <c r="BU21" s="523"/>
      <c r="BV21" s="523"/>
      <c r="BW21" s="522"/>
      <c r="BX21" s="522"/>
      <c r="BY21" s="522"/>
      <c r="BZ21" s="522"/>
      <c r="CA21" s="522"/>
      <c r="CB21" s="522"/>
      <c r="CC21" s="522"/>
      <c r="CD21" s="522"/>
      <c r="CE21" s="522"/>
      <c r="CF21" s="522"/>
      <c r="CG21" s="522"/>
      <c r="CH21" s="522"/>
      <c r="CI21" s="522"/>
      <c r="CJ21" s="522"/>
      <c r="CK21" s="522"/>
      <c r="CL21" s="522"/>
      <c r="CM21" s="522"/>
      <c r="CN21" s="522"/>
      <c r="CO21" s="522"/>
      <c r="CP21" s="522"/>
      <c r="CQ21" s="522"/>
      <c r="CR21" s="522"/>
      <c r="CS21" s="522"/>
      <c r="CT21" s="522"/>
      <c r="CU21" s="522"/>
      <c r="CV21" s="523">
        <f>SUM(AQ21:CU21)</f>
        <v>107071.05057534247</v>
      </c>
      <c r="CW21" s="523"/>
      <c r="CX21" s="523"/>
      <c r="CY21" s="523"/>
      <c r="CZ21" s="523"/>
      <c r="DA21" s="523"/>
      <c r="DB21" s="523"/>
      <c r="DC21" s="523"/>
      <c r="DD21" s="523"/>
      <c r="DE21" s="524"/>
    </row>
    <row r="22" spans="1:125" s="2" customFormat="1" ht="23.25" customHeight="1">
      <c r="A22" s="586" t="s">
        <v>1169</v>
      </c>
      <c r="B22" s="587"/>
      <c r="C22" s="587"/>
      <c r="D22" s="587"/>
      <c r="E22" s="587"/>
      <c r="F22" s="587"/>
      <c r="G22" s="587"/>
      <c r="H22" s="587"/>
      <c r="I22" s="587"/>
      <c r="J22" s="587"/>
      <c r="K22" s="587"/>
      <c r="L22" s="587"/>
      <c r="M22" s="587"/>
      <c r="N22" s="587"/>
      <c r="O22" s="587"/>
      <c r="P22" s="585" t="s">
        <v>1168</v>
      </c>
      <c r="Q22" s="585"/>
      <c r="R22" s="585"/>
      <c r="S22" s="585"/>
      <c r="T22" s="585"/>
      <c r="U22" s="585"/>
      <c r="V22" s="585"/>
      <c r="W22" s="585"/>
      <c r="X22" s="585"/>
      <c r="Y22" s="585"/>
      <c r="Z22" s="585"/>
      <c r="AA22" s="585"/>
      <c r="AB22" s="585"/>
      <c r="AC22" s="585"/>
      <c r="AD22" s="529"/>
      <c r="AE22" s="529"/>
      <c r="AF22" s="529"/>
      <c r="AG22" s="530">
        <v>1</v>
      </c>
      <c r="AH22" s="530"/>
      <c r="AI22" s="530"/>
      <c r="AJ22" s="530"/>
      <c r="AK22" s="531">
        <f>7582.2*1.035</f>
        <v>7847.5769999999993</v>
      </c>
      <c r="AL22" s="532"/>
      <c r="AM22" s="532"/>
      <c r="AN22" s="532"/>
      <c r="AO22" s="532"/>
      <c r="AP22" s="533"/>
      <c r="AQ22" s="523">
        <f t="shared" si="6"/>
        <v>94170.923999999999</v>
      </c>
      <c r="AR22" s="523"/>
      <c r="AS22" s="523"/>
      <c r="AT22" s="523"/>
      <c r="AU22" s="523"/>
      <c r="AV22" s="523"/>
      <c r="AW22" s="523"/>
      <c r="AX22" s="523"/>
      <c r="AY22" s="534"/>
      <c r="AZ22" s="535"/>
      <c r="BA22" s="535"/>
      <c r="BB22" s="535"/>
      <c r="BC22" s="535"/>
      <c r="BD22" s="535"/>
      <c r="BE22" s="535"/>
      <c r="BF22" s="536"/>
      <c r="BG22" s="522"/>
      <c r="BH22" s="522"/>
      <c r="BI22" s="522"/>
      <c r="BJ22" s="522"/>
      <c r="BK22" s="522"/>
      <c r="BL22" s="522"/>
      <c r="BM22" s="522"/>
      <c r="BN22" s="522"/>
      <c r="BO22" s="537">
        <f>AQ22/365*50</f>
        <v>12900.126575342467</v>
      </c>
      <c r="BP22" s="538"/>
      <c r="BQ22" s="538"/>
      <c r="BR22" s="538"/>
      <c r="BS22" s="538"/>
      <c r="BT22" s="538"/>
      <c r="BU22" s="538"/>
      <c r="BV22" s="539"/>
      <c r="BW22" s="522"/>
      <c r="BX22" s="522"/>
      <c r="BY22" s="522"/>
      <c r="BZ22" s="522"/>
      <c r="CA22" s="522"/>
      <c r="CB22" s="522"/>
      <c r="CC22" s="522"/>
      <c r="CD22" s="522"/>
      <c r="CE22" s="522"/>
      <c r="CF22" s="522"/>
      <c r="CG22" s="522"/>
      <c r="CH22" s="522"/>
      <c r="CI22" s="522"/>
      <c r="CJ22" s="522"/>
      <c r="CK22" s="522"/>
      <c r="CL22" s="522"/>
      <c r="CM22" s="522"/>
      <c r="CN22" s="522"/>
      <c r="CO22" s="522"/>
      <c r="CP22" s="522"/>
      <c r="CQ22" s="522"/>
      <c r="CR22" s="522"/>
      <c r="CS22" s="522"/>
      <c r="CT22" s="522"/>
      <c r="CU22" s="522"/>
      <c r="CV22" s="523">
        <f>SUM(AQ22:CU22)</f>
        <v>107071.05057534247</v>
      </c>
      <c r="CW22" s="523"/>
      <c r="CX22" s="523"/>
      <c r="CY22" s="523"/>
      <c r="CZ22" s="523"/>
      <c r="DA22" s="523"/>
      <c r="DB22" s="523"/>
      <c r="DC22" s="523"/>
      <c r="DD22" s="523"/>
      <c r="DE22" s="524"/>
    </row>
    <row r="23" spans="1:125" s="2" customFormat="1" ht="23.25" customHeight="1">
      <c r="A23" s="525" t="s">
        <v>1170</v>
      </c>
      <c r="B23" s="526"/>
      <c r="C23" s="526"/>
      <c r="D23" s="526"/>
      <c r="E23" s="526"/>
      <c r="F23" s="526"/>
      <c r="G23" s="526"/>
      <c r="H23" s="526"/>
      <c r="I23" s="526"/>
      <c r="J23" s="526"/>
      <c r="K23" s="526"/>
      <c r="L23" s="526"/>
      <c r="M23" s="526"/>
      <c r="N23" s="526"/>
      <c r="O23" s="527"/>
      <c r="P23" s="585" t="s">
        <v>1168</v>
      </c>
      <c r="Q23" s="585"/>
      <c r="R23" s="585"/>
      <c r="S23" s="585"/>
      <c r="T23" s="585"/>
      <c r="U23" s="585"/>
      <c r="V23" s="585"/>
      <c r="W23" s="585"/>
      <c r="X23" s="585"/>
      <c r="Y23" s="585"/>
      <c r="Z23" s="585"/>
      <c r="AA23" s="585"/>
      <c r="AB23" s="585"/>
      <c r="AC23" s="585"/>
      <c r="AD23" s="529"/>
      <c r="AE23" s="529"/>
      <c r="AF23" s="529"/>
      <c r="AG23" s="530">
        <v>1</v>
      </c>
      <c r="AH23" s="530"/>
      <c r="AI23" s="530"/>
      <c r="AJ23" s="530"/>
      <c r="AK23" s="531">
        <f>7582.2*1.035</f>
        <v>7847.5769999999993</v>
      </c>
      <c r="AL23" s="532"/>
      <c r="AM23" s="532"/>
      <c r="AN23" s="532"/>
      <c r="AO23" s="532"/>
      <c r="AP23" s="533"/>
      <c r="AQ23" s="523">
        <f t="shared" si="6"/>
        <v>94170.923999999999</v>
      </c>
      <c r="AR23" s="523"/>
      <c r="AS23" s="523"/>
      <c r="AT23" s="523"/>
      <c r="AU23" s="523"/>
      <c r="AV23" s="523"/>
      <c r="AW23" s="523"/>
      <c r="AX23" s="523"/>
      <c r="AY23" s="534"/>
      <c r="AZ23" s="535"/>
      <c r="BA23" s="535"/>
      <c r="BB23" s="535"/>
      <c r="BC23" s="535"/>
      <c r="BD23" s="535"/>
      <c r="BE23" s="535"/>
      <c r="BF23" s="536"/>
      <c r="BG23" s="522"/>
      <c r="BH23" s="522"/>
      <c r="BI23" s="522"/>
      <c r="BJ23" s="522"/>
      <c r="BK23" s="522"/>
      <c r="BL23" s="522"/>
      <c r="BM23" s="522"/>
      <c r="BN23" s="522"/>
      <c r="BO23" s="537">
        <f>AQ23/365*50</f>
        <v>12900.126575342467</v>
      </c>
      <c r="BP23" s="538"/>
      <c r="BQ23" s="538"/>
      <c r="BR23" s="538"/>
      <c r="BS23" s="538"/>
      <c r="BT23" s="538"/>
      <c r="BU23" s="538"/>
      <c r="BV23" s="539"/>
      <c r="BW23" s="522"/>
      <c r="BX23" s="522"/>
      <c r="BY23" s="522"/>
      <c r="BZ23" s="522"/>
      <c r="CA23" s="522"/>
      <c r="CB23" s="522"/>
      <c r="CC23" s="522"/>
      <c r="CD23" s="522"/>
      <c r="CE23" s="522"/>
      <c r="CF23" s="522"/>
      <c r="CG23" s="522"/>
      <c r="CH23" s="522"/>
      <c r="CI23" s="522"/>
      <c r="CJ23" s="522"/>
      <c r="CK23" s="522"/>
      <c r="CL23" s="522"/>
      <c r="CM23" s="522"/>
      <c r="CN23" s="522"/>
      <c r="CO23" s="522"/>
      <c r="CP23" s="522"/>
      <c r="CQ23" s="522"/>
      <c r="CR23" s="522"/>
      <c r="CS23" s="522"/>
      <c r="CT23" s="522"/>
      <c r="CU23" s="522"/>
      <c r="CV23" s="523">
        <f>SUM(AQ23:CU23)</f>
        <v>107071.05057534247</v>
      </c>
      <c r="CW23" s="523"/>
      <c r="CX23" s="523"/>
      <c r="CY23" s="523"/>
      <c r="CZ23" s="523"/>
      <c r="DA23" s="523"/>
      <c r="DB23" s="523"/>
      <c r="DC23" s="523"/>
      <c r="DD23" s="523"/>
      <c r="DE23" s="524"/>
    </row>
    <row r="24" spans="1:125" s="2" customFormat="1" ht="23.25" customHeight="1">
      <c r="A24" s="525" t="s">
        <v>1155</v>
      </c>
      <c r="B24" s="526"/>
      <c r="C24" s="526"/>
      <c r="D24" s="526"/>
      <c r="E24" s="526"/>
      <c r="F24" s="526"/>
      <c r="G24" s="526"/>
      <c r="H24" s="526"/>
      <c r="I24" s="526"/>
      <c r="J24" s="526"/>
      <c r="K24" s="526"/>
      <c r="L24" s="526"/>
      <c r="M24" s="526"/>
      <c r="N24" s="526"/>
      <c r="O24" s="527"/>
      <c r="P24" s="528" t="s">
        <v>1171</v>
      </c>
      <c r="Q24" s="528"/>
      <c r="R24" s="528"/>
      <c r="S24" s="528"/>
      <c r="T24" s="528"/>
      <c r="U24" s="528"/>
      <c r="V24" s="528"/>
      <c r="W24" s="528"/>
      <c r="X24" s="528"/>
      <c r="Y24" s="528"/>
      <c r="Z24" s="528"/>
      <c r="AA24" s="528"/>
      <c r="AB24" s="528"/>
      <c r="AC24" s="528"/>
      <c r="AD24" s="529"/>
      <c r="AE24" s="529"/>
      <c r="AF24" s="529"/>
      <c r="AG24" s="530">
        <v>1</v>
      </c>
      <c r="AH24" s="530"/>
      <c r="AI24" s="530"/>
      <c r="AJ24" s="530"/>
      <c r="AK24" s="531">
        <f>4758.3*1.035</f>
        <v>4924.8405000000002</v>
      </c>
      <c r="AL24" s="532"/>
      <c r="AM24" s="532"/>
      <c r="AN24" s="532"/>
      <c r="AO24" s="532"/>
      <c r="AP24" s="533"/>
      <c r="AQ24" s="523">
        <f t="shared" si="6"/>
        <v>59098.086000000003</v>
      </c>
      <c r="AR24" s="523"/>
      <c r="AS24" s="523"/>
      <c r="AT24" s="523"/>
      <c r="AU24" s="523"/>
      <c r="AV24" s="523"/>
      <c r="AW24" s="523"/>
      <c r="AX24" s="523"/>
      <c r="AY24" s="534"/>
      <c r="AZ24" s="535"/>
      <c r="BA24" s="535"/>
      <c r="BB24" s="535"/>
      <c r="BC24" s="535"/>
      <c r="BD24" s="535"/>
      <c r="BE24" s="535"/>
      <c r="BF24" s="536"/>
      <c r="BG24" s="522"/>
      <c r="BH24" s="522"/>
      <c r="BI24" s="522"/>
      <c r="BJ24" s="522"/>
      <c r="BK24" s="522"/>
      <c r="BL24" s="522"/>
      <c r="BM24" s="522"/>
      <c r="BN24" s="522"/>
      <c r="BO24" s="537">
        <f t="shared" ref="BO24:BO29" si="7">AQ24/365*50</f>
        <v>8095.6282191780829</v>
      </c>
      <c r="BP24" s="538"/>
      <c r="BQ24" s="538"/>
      <c r="BR24" s="538"/>
      <c r="BS24" s="538"/>
      <c r="BT24" s="538"/>
      <c r="BU24" s="538"/>
      <c r="BV24" s="539"/>
      <c r="BW24" s="522"/>
      <c r="BX24" s="522"/>
      <c r="BY24" s="522"/>
      <c r="BZ24" s="522"/>
      <c r="CA24" s="522"/>
      <c r="CB24" s="522"/>
      <c r="CC24" s="522"/>
      <c r="CD24" s="522"/>
      <c r="CE24" s="522"/>
      <c r="CF24" s="522"/>
      <c r="CG24" s="522"/>
      <c r="CH24" s="522"/>
      <c r="CI24" s="522"/>
      <c r="CJ24" s="522"/>
      <c r="CK24" s="522"/>
      <c r="CL24" s="522"/>
      <c r="CM24" s="522"/>
      <c r="CN24" s="522"/>
      <c r="CO24" s="522"/>
      <c r="CP24" s="522"/>
      <c r="CQ24" s="522"/>
      <c r="CR24" s="522"/>
      <c r="CS24" s="522"/>
      <c r="CT24" s="522"/>
      <c r="CU24" s="522"/>
      <c r="CV24" s="523">
        <f t="shared" ref="CV24:CV29" si="8">SUM(AQ24:CU24)</f>
        <v>67193.714219178088</v>
      </c>
      <c r="CW24" s="523"/>
      <c r="CX24" s="523"/>
      <c r="CY24" s="523"/>
      <c r="CZ24" s="523"/>
      <c r="DA24" s="523"/>
      <c r="DB24" s="523"/>
      <c r="DC24" s="523"/>
      <c r="DD24" s="523"/>
      <c r="DE24" s="524"/>
      <c r="DU24" s="46"/>
    </row>
    <row r="25" spans="1:125" s="2" customFormat="1" ht="23.25" customHeight="1">
      <c r="A25" s="525" t="s">
        <v>1172</v>
      </c>
      <c r="B25" s="526"/>
      <c r="C25" s="526"/>
      <c r="D25" s="526"/>
      <c r="E25" s="526"/>
      <c r="F25" s="526"/>
      <c r="G25" s="526"/>
      <c r="H25" s="526"/>
      <c r="I25" s="526"/>
      <c r="J25" s="526"/>
      <c r="K25" s="526"/>
      <c r="L25" s="526"/>
      <c r="M25" s="526"/>
      <c r="N25" s="526"/>
      <c r="O25" s="527"/>
      <c r="P25" s="528" t="s">
        <v>1171</v>
      </c>
      <c r="Q25" s="528"/>
      <c r="R25" s="528"/>
      <c r="S25" s="528"/>
      <c r="T25" s="528"/>
      <c r="U25" s="528"/>
      <c r="V25" s="528"/>
      <c r="W25" s="528"/>
      <c r="X25" s="528"/>
      <c r="Y25" s="528"/>
      <c r="Z25" s="528"/>
      <c r="AA25" s="528"/>
      <c r="AB25" s="528"/>
      <c r="AC25" s="528"/>
      <c r="AD25" s="529"/>
      <c r="AE25" s="529"/>
      <c r="AF25" s="529"/>
      <c r="AG25" s="530">
        <v>1</v>
      </c>
      <c r="AH25" s="530"/>
      <c r="AI25" s="530"/>
      <c r="AJ25" s="530"/>
      <c r="AK25" s="531">
        <f>5685*1.035</f>
        <v>5883.9749999999995</v>
      </c>
      <c r="AL25" s="532"/>
      <c r="AM25" s="532"/>
      <c r="AN25" s="532"/>
      <c r="AO25" s="532"/>
      <c r="AP25" s="533"/>
      <c r="AQ25" s="523">
        <f t="shared" ref="AQ25:AQ29" si="9">AG25*AK25*12</f>
        <v>70607.7</v>
      </c>
      <c r="AR25" s="523"/>
      <c r="AS25" s="523"/>
      <c r="AT25" s="523"/>
      <c r="AU25" s="523"/>
      <c r="AV25" s="523"/>
      <c r="AW25" s="523"/>
      <c r="AX25" s="523"/>
      <c r="AY25" s="534"/>
      <c r="AZ25" s="535"/>
      <c r="BA25" s="535"/>
      <c r="BB25" s="535"/>
      <c r="BC25" s="535"/>
      <c r="BD25" s="535"/>
      <c r="BE25" s="535"/>
      <c r="BF25" s="536"/>
      <c r="BG25" s="522"/>
      <c r="BH25" s="522"/>
      <c r="BI25" s="522"/>
      <c r="BJ25" s="522"/>
      <c r="BK25" s="522"/>
      <c r="BL25" s="522"/>
      <c r="BM25" s="522"/>
      <c r="BN25" s="522"/>
      <c r="BO25" s="537">
        <f t="shared" si="7"/>
        <v>9672.2876712328762</v>
      </c>
      <c r="BP25" s="538"/>
      <c r="BQ25" s="538"/>
      <c r="BR25" s="538"/>
      <c r="BS25" s="538"/>
      <c r="BT25" s="538"/>
      <c r="BU25" s="538"/>
      <c r="BV25" s="539"/>
      <c r="BW25" s="522"/>
      <c r="BX25" s="522"/>
      <c r="BY25" s="522"/>
      <c r="BZ25" s="522"/>
      <c r="CA25" s="522"/>
      <c r="CB25" s="522"/>
      <c r="CC25" s="522"/>
      <c r="CD25" s="522"/>
      <c r="CE25" s="522"/>
      <c r="CF25" s="522"/>
      <c r="CG25" s="522"/>
      <c r="CH25" s="522"/>
      <c r="CI25" s="522"/>
      <c r="CJ25" s="522"/>
      <c r="CK25" s="522"/>
      <c r="CL25" s="522"/>
      <c r="CM25" s="522"/>
      <c r="CN25" s="522"/>
      <c r="CO25" s="522"/>
      <c r="CP25" s="522"/>
      <c r="CQ25" s="522"/>
      <c r="CR25" s="522"/>
      <c r="CS25" s="522"/>
      <c r="CT25" s="522"/>
      <c r="CU25" s="522"/>
      <c r="CV25" s="523">
        <f t="shared" si="8"/>
        <v>80279.98767123287</v>
      </c>
      <c r="CW25" s="523"/>
      <c r="CX25" s="523"/>
      <c r="CY25" s="523"/>
      <c r="CZ25" s="523"/>
      <c r="DA25" s="523"/>
      <c r="DB25" s="523"/>
      <c r="DC25" s="523"/>
      <c r="DD25" s="523"/>
      <c r="DE25" s="524"/>
      <c r="DU25" s="46"/>
    </row>
    <row r="26" spans="1:125" s="2" customFormat="1" ht="23.25" customHeight="1">
      <c r="A26" s="525" t="s">
        <v>1156</v>
      </c>
      <c r="B26" s="526"/>
      <c r="C26" s="526"/>
      <c r="D26" s="526"/>
      <c r="E26" s="526"/>
      <c r="F26" s="526"/>
      <c r="G26" s="526"/>
      <c r="H26" s="526"/>
      <c r="I26" s="526"/>
      <c r="J26" s="526"/>
      <c r="K26" s="526"/>
      <c r="L26" s="526"/>
      <c r="M26" s="526"/>
      <c r="N26" s="526"/>
      <c r="O26" s="527"/>
      <c r="P26" s="528" t="s">
        <v>1171</v>
      </c>
      <c r="Q26" s="528"/>
      <c r="R26" s="528"/>
      <c r="S26" s="528"/>
      <c r="T26" s="528"/>
      <c r="U26" s="528"/>
      <c r="V26" s="528"/>
      <c r="W26" s="528"/>
      <c r="X26" s="528"/>
      <c r="Y26" s="528"/>
      <c r="Z26" s="528"/>
      <c r="AA26" s="528"/>
      <c r="AB26" s="528"/>
      <c r="AC26" s="528"/>
      <c r="AD26" s="529"/>
      <c r="AE26" s="529"/>
      <c r="AF26" s="529"/>
      <c r="AG26" s="530">
        <v>2</v>
      </c>
      <c r="AH26" s="530"/>
      <c r="AI26" s="530"/>
      <c r="AJ26" s="530"/>
      <c r="AK26" s="531">
        <f>4513.8*1.035</f>
        <v>4671.7829999999994</v>
      </c>
      <c r="AL26" s="532"/>
      <c r="AM26" s="532"/>
      <c r="AN26" s="532"/>
      <c r="AO26" s="532"/>
      <c r="AP26" s="533"/>
      <c r="AQ26" s="523">
        <f t="shared" si="9"/>
        <v>112122.79199999999</v>
      </c>
      <c r="AR26" s="523"/>
      <c r="AS26" s="523"/>
      <c r="AT26" s="523"/>
      <c r="AU26" s="523"/>
      <c r="AV26" s="523"/>
      <c r="AW26" s="523"/>
      <c r="AX26" s="523"/>
      <c r="AY26" s="540"/>
      <c r="AZ26" s="541"/>
      <c r="BA26" s="541"/>
      <c r="BB26" s="541"/>
      <c r="BC26" s="541"/>
      <c r="BD26" s="541"/>
      <c r="BE26" s="541"/>
      <c r="BF26" s="542"/>
      <c r="BG26" s="522"/>
      <c r="BH26" s="522"/>
      <c r="BI26" s="522"/>
      <c r="BJ26" s="522"/>
      <c r="BK26" s="522"/>
      <c r="BL26" s="522"/>
      <c r="BM26" s="522"/>
      <c r="BN26" s="522"/>
      <c r="BO26" s="537">
        <f t="shared" si="7"/>
        <v>15359.286575342463</v>
      </c>
      <c r="BP26" s="538"/>
      <c r="BQ26" s="538"/>
      <c r="BR26" s="538"/>
      <c r="BS26" s="538"/>
      <c r="BT26" s="538"/>
      <c r="BU26" s="538"/>
      <c r="BV26" s="539"/>
      <c r="BW26" s="522"/>
      <c r="BX26" s="522"/>
      <c r="BY26" s="522"/>
      <c r="BZ26" s="522"/>
      <c r="CA26" s="522"/>
      <c r="CB26" s="522"/>
      <c r="CC26" s="522"/>
      <c r="CD26" s="522"/>
      <c r="CE26" s="522"/>
      <c r="CF26" s="522"/>
      <c r="CG26" s="522"/>
      <c r="CH26" s="522"/>
      <c r="CI26" s="522"/>
      <c r="CJ26" s="522"/>
      <c r="CK26" s="522"/>
      <c r="CL26" s="522"/>
      <c r="CM26" s="522"/>
      <c r="CN26" s="522"/>
      <c r="CO26" s="522"/>
      <c r="CP26" s="522"/>
      <c r="CQ26" s="522"/>
      <c r="CR26" s="522"/>
      <c r="CS26" s="522"/>
      <c r="CT26" s="522"/>
      <c r="CU26" s="522"/>
      <c r="CV26" s="523">
        <f t="shared" si="8"/>
        <v>127482.07857534246</v>
      </c>
      <c r="CW26" s="523"/>
      <c r="CX26" s="523"/>
      <c r="CY26" s="523"/>
      <c r="CZ26" s="523"/>
      <c r="DA26" s="523"/>
      <c r="DB26" s="523"/>
      <c r="DC26" s="523"/>
      <c r="DD26" s="523"/>
      <c r="DE26" s="524"/>
      <c r="DU26" s="47"/>
    </row>
    <row r="27" spans="1:125" s="2" customFormat="1" ht="23.25" customHeight="1">
      <c r="A27" s="525" t="s">
        <v>1173</v>
      </c>
      <c r="B27" s="526"/>
      <c r="C27" s="526"/>
      <c r="D27" s="526"/>
      <c r="E27" s="526"/>
      <c r="F27" s="526"/>
      <c r="G27" s="526"/>
      <c r="H27" s="526"/>
      <c r="I27" s="526"/>
      <c r="J27" s="526"/>
      <c r="K27" s="526"/>
      <c r="L27" s="526"/>
      <c r="M27" s="526"/>
      <c r="N27" s="526"/>
      <c r="O27" s="527"/>
      <c r="P27" s="528" t="s">
        <v>1174</v>
      </c>
      <c r="Q27" s="528"/>
      <c r="R27" s="528"/>
      <c r="S27" s="528"/>
      <c r="T27" s="528"/>
      <c r="U27" s="528"/>
      <c r="V27" s="528"/>
      <c r="W27" s="528"/>
      <c r="X27" s="528"/>
      <c r="Y27" s="528"/>
      <c r="Z27" s="528"/>
      <c r="AA27" s="528"/>
      <c r="AB27" s="528"/>
      <c r="AC27" s="528"/>
      <c r="AD27" s="529"/>
      <c r="AE27" s="529"/>
      <c r="AF27" s="529"/>
      <c r="AG27" s="530">
        <v>1</v>
      </c>
      <c r="AH27" s="530"/>
      <c r="AI27" s="530"/>
      <c r="AJ27" s="530"/>
      <c r="AK27" s="531">
        <f>5999.1*1.035</f>
        <v>6209.0685000000003</v>
      </c>
      <c r="AL27" s="532"/>
      <c r="AM27" s="532"/>
      <c r="AN27" s="532"/>
      <c r="AO27" s="532"/>
      <c r="AP27" s="533"/>
      <c r="AQ27" s="523">
        <f t="shared" ref="AQ27" si="10">AG27*AK27*12</f>
        <v>74508.822</v>
      </c>
      <c r="AR27" s="523"/>
      <c r="AS27" s="523"/>
      <c r="AT27" s="523"/>
      <c r="AU27" s="523"/>
      <c r="AV27" s="523"/>
      <c r="AW27" s="523"/>
      <c r="AX27" s="523"/>
      <c r="AY27" s="540"/>
      <c r="AZ27" s="541"/>
      <c r="BA27" s="541"/>
      <c r="BB27" s="541"/>
      <c r="BC27" s="541"/>
      <c r="BD27" s="541"/>
      <c r="BE27" s="541"/>
      <c r="BF27" s="542"/>
      <c r="BG27" s="522"/>
      <c r="BH27" s="522"/>
      <c r="BI27" s="522"/>
      <c r="BJ27" s="522"/>
      <c r="BK27" s="522"/>
      <c r="BL27" s="522"/>
      <c r="BM27" s="522"/>
      <c r="BN27" s="522"/>
      <c r="BO27" s="537">
        <f t="shared" ref="BO27" si="11">AQ27/365*50</f>
        <v>10206.68794520548</v>
      </c>
      <c r="BP27" s="538"/>
      <c r="BQ27" s="538"/>
      <c r="BR27" s="538"/>
      <c r="BS27" s="538"/>
      <c r="BT27" s="538"/>
      <c r="BU27" s="538"/>
      <c r="BV27" s="539"/>
      <c r="BW27" s="522"/>
      <c r="BX27" s="522"/>
      <c r="BY27" s="522"/>
      <c r="BZ27" s="522"/>
      <c r="CA27" s="522"/>
      <c r="CB27" s="522"/>
      <c r="CC27" s="522"/>
      <c r="CD27" s="522"/>
      <c r="CE27" s="522"/>
      <c r="CF27" s="522"/>
      <c r="CG27" s="522"/>
      <c r="CH27" s="522"/>
      <c r="CI27" s="522"/>
      <c r="CJ27" s="522"/>
      <c r="CK27" s="522"/>
      <c r="CL27" s="522"/>
      <c r="CM27" s="522"/>
      <c r="CN27" s="522"/>
      <c r="CO27" s="522"/>
      <c r="CP27" s="522"/>
      <c r="CQ27" s="522"/>
      <c r="CR27" s="522"/>
      <c r="CS27" s="522"/>
      <c r="CT27" s="522"/>
      <c r="CU27" s="522"/>
      <c r="CV27" s="523">
        <f t="shared" ref="CV27" si="12">SUM(AQ27:CU27)</f>
        <v>84715.509945205486</v>
      </c>
      <c r="CW27" s="523"/>
      <c r="CX27" s="523"/>
      <c r="CY27" s="523"/>
      <c r="CZ27" s="523"/>
      <c r="DA27" s="523"/>
      <c r="DB27" s="523"/>
      <c r="DC27" s="523"/>
      <c r="DD27" s="523"/>
      <c r="DE27" s="524"/>
      <c r="DU27" s="47"/>
    </row>
    <row r="28" spans="1:125" s="2" customFormat="1" ht="23.25" customHeight="1">
      <c r="A28" s="525" t="s">
        <v>1175</v>
      </c>
      <c r="B28" s="526"/>
      <c r="C28" s="526"/>
      <c r="D28" s="526"/>
      <c r="E28" s="526"/>
      <c r="F28" s="526"/>
      <c r="G28" s="526"/>
      <c r="H28" s="526"/>
      <c r="I28" s="526"/>
      <c r="J28" s="526"/>
      <c r="K28" s="526"/>
      <c r="L28" s="526"/>
      <c r="M28" s="526"/>
      <c r="N28" s="526"/>
      <c r="O28" s="527"/>
      <c r="P28" s="528" t="s">
        <v>1174</v>
      </c>
      <c r="Q28" s="528"/>
      <c r="R28" s="528"/>
      <c r="S28" s="528"/>
      <c r="T28" s="528"/>
      <c r="U28" s="528"/>
      <c r="V28" s="528"/>
      <c r="W28" s="528"/>
      <c r="X28" s="528"/>
      <c r="Y28" s="528"/>
      <c r="Z28" s="528"/>
      <c r="AA28" s="528"/>
      <c r="AB28" s="528"/>
      <c r="AC28" s="528"/>
      <c r="AD28" s="529"/>
      <c r="AE28" s="529"/>
      <c r="AF28" s="529"/>
      <c r="AG28" s="530">
        <v>1</v>
      </c>
      <c r="AH28" s="530"/>
      <c r="AI28" s="530"/>
      <c r="AJ28" s="530"/>
      <c r="AK28" s="531">
        <f>6133.8*1.035</f>
        <v>6348.4829999999993</v>
      </c>
      <c r="AL28" s="532"/>
      <c r="AM28" s="532"/>
      <c r="AN28" s="532"/>
      <c r="AO28" s="532"/>
      <c r="AP28" s="533"/>
      <c r="AQ28" s="523">
        <f>AG28*AK28*12</f>
        <v>76181.795999999988</v>
      </c>
      <c r="AR28" s="523"/>
      <c r="AS28" s="523"/>
      <c r="AT28" s="523"/>
      <c r="AU28" s="523"/>
      <c r="AV28" s="523"/>
      <c r="AW28" s="523"/>
      <c r="AX28" s="523"/>
      <c r="AY28" s="582"/>
      <c r="AZ28" s="583"/>
      <c r="BA28" s="583"/>
      <c r="BB28" s="583"/>
      <c r="BC28" s="583"/>
      <c r="BD28" s="583"/>
      <c r="BE28" s="583"/>
      <c r="BF28" s="584"/>
      <c r="BG28" s="522"/>
      <c r="BH28" s="522"/>
      <c r="BI28" s="522"/>
      <c r="BJ28" s="522"/>
      <c r="BK28" s="522"/>
      <c r="BL28" s="522"/>
      <c r="BM28" s="522"/>
      <c r="BN28" s="522"/>
      <c r="BO28" s="537">
        <f>AQ28/365*50</f>
        <v>10435.862465753424</v>
      </c>
      <c r="BP28" s="538"/>
      <c r="BQ28" s="538"/>
      <c r="BR28" s="538"/>
      <c r="BS28" s="538"/>
      <c r="BT28" s="538"/>
      <c r="BU28" s="538"/>
      <c r="BV28" s="539"/>
      <c r="BW28" s="522"/>
      <c r="BX28" s="522"/>
      <c r="BY28" s="522"/>
      <c r="BZ28" s="522"/>
      <c r="CA28" s="522"/>
      <c r="CB28" s="522"/>
      <c r="CC28" s="522"/>
      <c r="CD28" s="522"/>
      <c r="CE28" s="522"/>
      <c r="CF28" s="522"/>
      <c r="CG28" s="522"/>
      <c r="CH28" s="522"/>
      <c r="CI28" s="522"/>
      <c r="CJ28" s="522"/>
      <c r="CK28" s="522"/>
      <c r="CL28" s="522"/>
      <c r="CM28" s="522"/>
      <c r="CN28" s="522"/>
      <c r="CO28" s="522"/>
      <c r="CP28" s="522"/>
      <c r="CQ28" s="522"/>
      <c r="CR28" s="522"/>
      <c r="CS28" s="522"/>
      <c r="CT28" s="522"/>
      <c r="CU28" s="522"/>
      <c r="CV28" s="523">
        <f>SUM(AQ28:CU28)</f>
        <v>86617.658465753411</v>
      </c>
      <c r="CW28" s="523"/>
      <c r="CX28" s="523"/>
      <c r="CY28" s="523"/>
      <c r="CZ28" s="523"/>
      <c r="DA28" s="523"/>
      <c r="DB28" s="523"/>
      <c r="DC28" s="523"/>
      <c r="DD28" s="523"/>
      <c r="DE28" s="524"/>
    </row>
    <row r="29" spans="1:125" s="2" customFormat="1" ht="23.25" customHeight="1" thickBot="1">
      <c r="A29" s="525" t="s">
        <v>1175</v>
      </c>
      <c r="B29" s="526"/>
      <c r="C29" s="526"/>
      <c r="D29" s="526"/>
      <c r="E29" s="526"/>
      <c r="F29" s="526"/>
      <c r="G29" s="526"/>
      <c r="H29" s="526"/>
      <c r="I29" s="526"/>
      <c r="J29" s="526"/>
      <c r="K29" s="526"/>
      <c r="L29" s="526"/>
      <c r="M29" s="526"/>
      <c r="N29" s="526"/>
      <c r="O29" s="527"/>
      <c r="P29" s="528" t="s">
        <v>1174</v>
      </c>
      <c r="Q29" s="528"/>
      <c r="R29" s="528"/>
      <c r="S29" s="528"/>
      <c r="T29" s="528"/>
      <c r="U29" s="528"/>
      <c r="V29" s="528"/>
      <c r="W29" s="528"/>
      <c r="X29" s="528"/>
      <c r="Y29" s="528"/>
      <c r="Z29" s="528"/>
      <c r="AA29" s="528"/>
      <c r="AB29" s="528"/>
      <c r="AC29" s="528"/>
      <c r="AD29" s="529"/>
      <c r="AE29" s="529"/>
      <c r="AF29" s="529"/>
      <c r="AG29" s="530">
        <v>1</v>
      </c>
      <c r="AH29" s="530"/>
      <c r="AI29" s="530"/>
      <c r="AJ29" s="530"/>
      <c r="AK29" s="531">
        <f>7116.6*1.035</f>
        <v>7365.6809999999996</v>
      </c>
      <c r="AL29" s="532"/>
      <c r="AM29" s="532"/>
      <c r="AN29" s="532"/>
      <c r="AO29" s="532"/>
      <c r="AP29" s="533"/>
      <c r="AQ29" s="523">
        <f t="shared" si="9"/>
        <v>88388.171999999991</v>
      </c>
      <c r="AR29" s="523"/>
      <c r="AS29" s="523"/>
      <c r="AT29" s="523"/>
      <c r="AU29" s="523"/>
      <c r="AV29" s="523"/>
      <c r="AW29" s="523"/>
      <c r="AX29" s="523"/>
      <c r="AY29" s="582"/>
      <c r="AZ29" s="583"/>
      <c r="BA29" s="583"/>
      <c r="BB29" s="583"/>
      <c r="BC29" s="583"/>
      <c r="BD29" s="583"/>
      <c r="BE29" s="583"/>
      <c r="BF29" s="584"/>
      <c r="BG29" s="522"/>
      <c r="BH29" s="522"/>
      <c r="BI29" s="522"/>
      <c r="BJ29" s="522"/>
      <c r="BK29" s="522"/>
      <c r="BL29" s="522"/>
      <c r="BM29" s="522"/>
      <c r="BN29" s="522"/>
      <c r="BO29" s="537">
        <f t="shared" si="7"/>
        <v>12107.968767123286</v>
      </c>
      <c r="BP29" s="538"/>
      <c r="BQ29" s="538"/>
      <c r="BR29" s="538"/>
      <c r="BS29" s="538"/>
      <c r="BT29" s="538"/>
      <c r="BU29" s="538"/>
      <c r="BV29" s="539"/>
      <c r="BW29" s="522"/>
      <c r="BX29" s="522"/>
      <c r="BY29" s="522"/>
      <c r="BZ29" s="522"/>
      <c r="CA29" s="522"/>
      <c r="CB29" s="522"/>
      <c r="CC29" s="522"/>
      <c r="CD29" s="522"/>
      <c r="CE29" s="522"/>
      <c r="CF29" s="522"/>
      <c r="CG29" s="522"/>
      <c r="CH29" s="522"/>
      <c r="CI29" s="522"/>
      <c r="CJ29" s="522"/>
      <c r="CK29" s="522"/>
      <c r="CL29" s="522"/>
      <c r="CM29" s="522"/>
      <c r="CN29" s="522"/>
      <c r="CO29" s="522"/>
      <c r="CP29" s="522"/>
      <c r="CQ29" s="522"/>
      <c r="CR29" s="522"/>
      <c r="CS29" s="522"/>
      <c r="CT29" s="522"/>
      <c r="CU29" s="522"/>
      <c r="CV29" s="523">
        <f t="shared" si="8"/>
        <v>100496.14076712327</v>
      </c>
      <c r="CW29" s="523"/>
      <c r="CX29" s="523"/>
      <c r="CY29" s="523"/>
      <c r="CZ29" s="523"/>
      <c r="DA29" s="523"/>
      <c r="DB29" s="523"/>
      <c r="DC29" s="523"/>
      <c r="DD29" s="523"/>
      <c r="DE29" s="524"/>
    </row>
    <row r="30" spans="1:125" s="2" customFormat="1" ht="24.95" customHeight="1" thickBot="1">
      <c r="A30" s="590" t="s">
        <v>571</v>
      </c>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2"/>
      <c r="AG30" s="593">
        <f>SUM(AG20:AJ29)</f>
        <v>12</v>
      </c>
      <c r="AH30" s="593"/>
      <c r="AI30" s="593"/>
      <c r="AJ30" s="593"/>
      <c r="AK30" s="594">
        <f>SUM(AK20:AP29)</f>
        <v>68459.971499999985</v>
      </c>
      <c r="AL30" s="594"/>
      <c r="AM30" s="594"/>
      <c r="AN30" s="594"/>
      <c r="AO30" s="594"/>
      <c r="AP30" s="594"/>
      <c r="AQ30" s="588">
        <f>SUM(AQ20:AX29)</f>
        <v>991741.96799999999</v>
      </c>
      <c r="AR30" s="588"/>
      <c r="AS30" s="588"/>
      <c r="AT30" s="588"/>
      <c r="AU30" s="588"/>
      <c r="AV30" s="588"/>
      <c r="AW30" s="588"/>
      <c r="AX30" s="588"/>
      <c r="AY30" s="588">
        <f>SUM(AY21:BF29)</f>
        <v>0</v>
      </c>
      <c r="AZ30" s="588"/>
      <c r="BA30" s="588"/>
      <c r="BB30" s="588"/>
      <c r="BC30" s="588"/>
      <c r="BD30" s="588"/>
      <c r="BE30" s="588"/>
      <c r="BF30" s="588"/>
      <c r="BG30" s="588">
        <f>SUM(BG21:BN29)</f>
        <v>0</v>
      </c>
      <c r="BH30" s="588"/>
      <c r="BI30" s="588"/>
      <c r="BJ30" s="588"/>
      <c r="BK30" s="588"/>
      <c r="BL30" s="588"/>
      <c r="BM30" s="588"/>
      <c r="BN30" s="588"/>
      <c r="BO30" s="588">
        <f>SUM(BO20:BV29)</f>
        <v>135855.06410958906</v>
      </c>
      <c r="BP30" s="588"/>
      <c r="BQ30" s="588"/>
      <c r="BR30" s="588"/>
      <c r="BS30" s="588"/>
      <c r="BT30" s="588"/>
      <c r="BU30" s="588"/>
      <c r="BV30" s="588"/>
      <c r="BW30" s="588">
        <f>SUM(BW21:CD29)</f>
        <v>0</v>
      </c>
      <c r="BX30" s="588"/>
      <c r="BY30" s="588"/>
      <c r="BZ30" s="588"/>
      <c r="CA30" s="588"/>
      <c r="CB30" s="588"/>
      <c r="CC30" s="588"/>
      <c r="CD30" s="588"/>
      <c r="CE30" s="588">
        <f>SUM(CE21:CM29)</f>
        <v>0</v>
      </c>
      <c r="CF30" s="588"/>
      <c r="CG30" s="588"/>
      <c r="CH30" s="588"/>
      <c r="CI30" s="588"/>
      <c r="CJ30" s="588"/>
      <c r="CK30" s="588"/>
      <c r="CL30" s="588"/>
      <c r="CM30" s="588"/>
      <c r="CN30" s="588">
        <f>SUM(CN21:CU29)</f>
        <v>0</v>
      </c>
      <c r="CO30" s="588"/>
      <c r="CP30" s="588"/>
      <c r="CQ30" s="588"/>
      <c r="CR30" s="588"/>
      <c r="CS30" s="588"/>
      <c r="CT30" s="588"/>
      <c r="CU30" s="588"/>
      <c r="CV30" s="588">
        <f>SUM(CV20:DE29)</f>
        <v>1127597.0321095891</v>
      </c>
      <c r="CW30" s="588"/>
      <c r="CX30" s="588"/>
      <c r="CY30" s="588"/>
      <c r="CZ30" s="588"/>
      <c r="DA30" s="588"/>
      <c r="DB30" s="588"/>
      <c r="DC30" s="588"/>
      <c r="DD30" s="588"/>
      <c r="DE30" s="589"/>
      <c r="DF30" s="25"/>
    </row>
    <row r="31" spans="1:125" s="2" customFormat="1" ht="24.95" customHeight="1">
      <c r="BO31" s="543"/>
      <c r="BP31" s="544"/>
      <c r="BQ31" s="544"/>
      <c r="BR31" s="544"/>
      <c r="BS31" s="544"/>
      <c r="BT31" s="544"/>
      <c r="BU31" s="544"/>
      <c r="BV31" s="544"/>
    </row>
    <row r="32" spans="1:125"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sheetData>
  <sheetProtection formatCells="0" formatColumns="0" formatRows="0" insertRows="0"/>
  <mergeCells count="323">
    <mergeCell ref="BW19:CD19"/>
    <mergeCell ref="CE19:CM19"/>
    <mergeCell ref="CN19:CU19"/>
    <mergeCell ref="CV19:DE19"/>
    <mergeCell ref="A19:O19"/>
    <mergeCell ref="P19:AC19"/>
    <mergeCell ref="AD19:AF19"/>
    <mergeCell ref="AG19:AJ19"/>
    <mergeCell ref="AK19:AP19"/>
    <mergeCell ref="AQ19:AX19"/>
    <mergeCell ref="AY19:BF19"/>
    <mergeCell ref="BG19:BN19"/>
    <mergeCell ref="BO19:BV19"/>
    <mergeCell ref="BW17:CD17"/>
    <mergeCell ref="CE17:CM17"/>
    <mergeCell ref="CN17:CU17"/>
    <mergeCell ref="CV17:DE17"/>
    <mergeCell ref="A18:O18"/>
    <mergeCell ref="P18:AC18"/>
    <mergeCell ref="AD18:AF18"/>
    <mergeCell ref="AG18:AJ18"/>
    <mergeCell ref="AK18:AP18"/>
    <mergeCell ref="AQ18:AX18"/>
    <mergeCell ref="AY18:BF18"/>
    <mergeCell ref="BG18:BN18"/>
    <mergeCell ref="BO18:BV18"/>
    <mergeCell ref="BW18:CD18"/>
    <mergeCell ref="CE18:CM18"/>
    <mergeCell ref="CN18:CU18"/>
    <mergeCell ref="CV18:DE18"/>
    <mergeCell ref="A17:O17"/>
    <mergeCell ref="P17:AC17"/>
    <mergeCell ref="AD17:AF17"/>
    <mergeCell ref="AG17:AJ17"/>
    <mergeCell ref="AK17:AP17"/>
    <mergeCell ref="AQ17:AX17"/>
    <mergeCell ref="AY17:BF17"/>
    <mergeCell ref="BG17:BN17"/>
    <mergeCell ref="BO17:BV17"/>
    <mergeCell ref="BW15:CD15"/>
    <mergeCell ref="CE15:CM15"/>
    <mergeCell ref="CN15:CU15"/>
    <mergeCell ref="CV15:DE15"/>
    <mergeCell ref="A16:O16"/>
    <mergeCell ref="P16:AC16"/>
    <mergeCell ref="AD16:AF16"/>
    <mergeCell ref="AG16:AJ16"/>
    <mergeCell ref="AK16:AP16"/>
    <mergeCell ref="AQ16:AX16"/>
    <mergeCell ref="AY16:BF16"/>
    <mergeCell ref="BG16:BN16"/>
    <mergeCell ref="BO16:BV16"/>
    <mergeCell ref="BW16:CD16"/>
    <mergeCell ref="CE16:CM16"/>
    <mergeCell ref="CN16:CU16"/>
    <mergeCell ref="CV16:DE16"/>
    <mergeCell ref="A15:O15"/>
    <mergeCell ref="P15:AC15"/>
    <mergeCell ref="AD15:AF15"/>
    <mergeCell ref="AG15:AJ15"/>
    <mergeCell ref="AK15:AP15"/>
    <mergeCell ref="AQ15:AX15"/>
    <mergeCell ref="AY15:BF15"/>
    <mergeCell ref="BG15:BN15"/>
    <mergeCell ref="BO15:BV15"/>
    <mergeCell ref="BW13:CD13"/>
    <mergeCell ref="CE13:CM13"/>
    <mergeCell ref="CN13:CU13"/>
    <mergeCell ref="CV13:DE13"/>
    <mergeCell ref="A14:O14"/>
    <mergeCell ref="P14:AC14"/>
    <mergeCell ref="AD14:AF14"/>
    <mergeCell ref="AG14:AJ14"/>
    <mergeCell ref="AK14:AP14"/>
    <mergeCell ref="AQ14:AX14"/>
    <mergeCell ref="AY14:BF14"/>
    <mergeCell ref="BG14:BN14"/>
    <mergeCell ref="BO14:BV14"/>
    <mergeCell ref="BW14:CD14"/>
    <mergeCell ref="CE14:CM14"/>
    <mergeCell ref="CN14:CU14"/>
    <mergeCell ref="CV14:DE14"/>
    <mergeCell ref="A13:O13"/>
    <mergeCell ref="P13:AC13"/>
    <mergeCell ref="AD13:AF13"/>
    <mergeCell ref="AG13:AJ13"/>
    <mergeCell ref="AK13:AP13"/>
    <mergeCell ref="AQ13:AX13"/>
    <mergeCell ref="AY13:BF13"/>
    <mergeCell ref="BG13:BN13"/>
    <mergeCell ref="BO13:BV13"/>
    <mergeCell ref="CE11:CM11"/>
    <mergeCell ref="CN11:CU11"/>
    <mergeCell ref="CV11:DE11"/>
    <mergeCell ref="BW12:CD12"/>
    <mergeCell ref="CE12:CM12"/>
    <mergeCell ref="CN12:CU12"/>
    <mergeCell ref="CV12:DE12"/>
    <mergeCell ref="A12:O12"/>
    <mergeCell ref="P12:AC12"/>
    <mergeCell ref="AD12:AF12"/>
    <mergeCell ref="AG12:AJ12"/>
    <mergeCell ref="AK12:AP12"/>
    <mergeCell ref="AQ12:AX12"/>
    <mergeCell ref="AY12:BF12"/>
    <mergeCell ref="BG12:BN12"/>
    <mergeCell ref="BO12:BV12"/>
    <mergeCell ref="A11:O11"/>
    <mergeCell ref="P11:AC11"/>
    <mergeCell ref="AD11:AF11"/>
    <mergeCell ref="AG11:AJ11"/>
    <mergeCell ref="AK11:AP11"/>
    <mergeCell ref="AQ11:AX11"/>
    <mergeCell ref="AY11:BF11"/>
    <mergeCell ref="BG11:BN11"/>
    <mergeCell ref="BO11:BV11"/>
    <mergeCell ref="A10:O10"/>
    <mergeCell ref="P10:AC10"/>
    <mergeCell ref="AD10:AF10"/>
    <mergeCell ref="AG10:AJ10"/>
    <mergeCell ref="AK10:AP10"/>
    <mergeCell ref="AQ10:AX10"/>
    <mergeCell ref="AY10:BF10"/>
    <mergeCell ref="BG10:BN10"/>
    <mergeCell ref="BO10:BV10"/>
    <mergeCell ref="P9:AC9"/>
    <mergeCell ref="AD9:AF9"/>
    <mergeCell ref="AG9:AJ9"/>
    <mergeCell ref="AK9:AP9"/>
    <mergeCell ref="AQ9:AX9"/>
    <mergeCell ref="AY9:BF9"/>
    <mergeCell ref="BG9:BN9"/>
    <mergeCell ref="BO9:BV9"/>
    <mergeCell ref="BW9:CD9"/>
    <mergeCell ref="BG22:BN22"/>
    <mergeCell ref="BO22:BV22"/>
    <mergeCell ref="CV30:DE30"/>
    <mergeCell ref="A30:AF30"/>
    <mergeCell ref="AG30:AJ30"/>
    <mergeCell ref="AK30:AP30"/>
    <mergeCell ref="AQ30:AX30"/>
    <mergeCell ref="AY30:BF30"/>
    <mergeCell ref="BO30:BV30"/>
    <mergeCell ref="BW30:CD30"/>
    <mergeCell ref="CE30:CM30"/>
    <mergeCell ref="CN30:CU30"/>
    <mergeCell ref="BG30:BN30"/>
    <mergeCell ref="A23:O23"/>
    <mergeCell ref="P23:AC23"/>
    <mergeCell ref="AD23:AF23"/>
    <mergeCell ref="AG23:AJ23"/>
    <mergeCell ref="AK23:AP23"/>
    <mergeCell ref="AQ23:AX23"/>
    <mergeCell ref="AY23:BF23"/>
    <mergeCell ref="A22:O22"/>
    <mergeCell ref="P22:AC22"/>
    <mergeCell ref="AD22:AF22"/>
    <mergeCell ref="AG22:AJ22"/>
    <mergeCell ref="AK22:AP22"/>
    <mergeCell ref="AQ22:AX22"/>
    <mergeCell ref="AY22:BF22"/>
    <mergeCell ref="CV29:DE29"/>
    <mergeCell ref="A25:O25"/>
    <mergeCell ref="P25:AC25"/>
    <mergeCell ref="AD25:AF25"/>
    <mergeCell ref="AG25:AJ25"/>
    <mergeCell ref="AK25:AP25"/>
    <mergeCell ref="AY24:BF24"/>
    <mergeCell ref="A24:O24"/>
    <mergeCell ref="P24:AC24"/>
    <mergeCell ref="AD24:AF24"/>
    <mergeCell ref="AG24:AJ24"/>
    <mergeCell ref="CV28:DE28"/>
    <mergeCell ref="A29:O29"/>
    <mergeCell ref="P29:AC29"/>
    <mergeCell ref="AD29:AF29"/>
    <mergeCell ref="AG29:AJ29"/>
    <mergeCell ref="AK29:AP29"/>
    <mergeCell ref="AQ29:AX29"/>
    <mergeCell ref="AY29:BF29"/>
    <mergeCell ref="AD28:AF28"/>
    <mergeCell ref="AG28:AJ28"/>
    <mergeCell ref="BW28:CD28"/>
    <mergeCell ref="CE28:CM28"/>
    <mergeCell ref="CN28:CU28"/>
    <mergeCell ref="AK28:AP28"/>
    <mergeCell ref="BG23:BN23"/>
    <mergeCell ref="BO23:BV23"/>
    <mergeCell ref="BW29:CD29"/>
    <mergeCell ref="CE29:CM29"/>
    <mergeCell ref="CN29:CU29"/>
    <mergeCell ref="BW26:CD26"/>
    <mergeCell ref="CE26:CM26"/>
    <mergeCell ref="CN26:CU26"/>
    <mergeCell ref="CV26:DE26"/>
    <mergeCell ref="A28:O28"/>
    <mergeCell ref="P28:AC28"/>
    <mergeCell ref="CV24:DE24"/>
    <mergeCell ref="BG24:BN24"/>
    <mergeCell ref="CN25:CU25"/>
    <mergeCell ref="BW24:CD24"/>
    <mergeCell ref="AK24:AP24"/>
    <mergeCell ref="AQ24:AX24"/>
    <mergeCell ref="CN24:CU24"/>
    <mergeCell ref="AQ28:AX28"/>
    <mergeCell ref="CV25:DE25"/>
    <mergeCell ref="A26:O26"/>
    <mergeCell ref="P26:AC26"/>
    <mergeCell ref="AD26:AF26"/>
    <mergeCell ref="AG26:AJ26"/>
    <mergeCell ref="AK26:AP26"/>
    <mergeCell ref="AQ26:AX26"/>
    <mergeCell ref="BO26:BV26"/>
    <mergeCell ref="BG26:BN26"/>
    <mergeCell ref="AQ25:AX25"/>
    <mergeCell ref="AK7:AP7"/>
    <mergeCell ref="AQ7:AX7"/>
    <mergeCell ref="A21:O21"/>
    <mergeCell ref="P21:AC21"/>
    <mergeCell ref="AD21:AF21"/>
    <mergeCell ref="AG21:AJ21"/>
    <mergeCell ref="AK21:AP21"/>
    <mergeCell ref="AQ21:AX21"/>
    <mergeCell ref="CE24:CM24"/>
    <mergeCell ref="BW23:CD23"/>
    <mergeCell ref="CE23:CM23"/>
    <mergeCell ref="AY21:BF21"/>
    <mergeCell ref="A8:O8"/>
    <mergeCell ref="P8:AC8"/>
    <mergeCell ref="AD8:AF8"/>
    <mergeCell ref="AG8:AJ8"/>
    <mergeCell ref="AK8:AP8"/>
    <mergeCell ref="AQ8:AX8"/>
    <mergeCell ref="AY8:BF8"/>
    <mergeCell ref="BG8:BN8"/>
    <mergeCell ref="BO8:BV8"/>
    <mergeCell ref="BW8:CD8"/>
    <mergeCell ref="CE8:CM8"/>
    <mergeCell ref="A9:O9"/>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V23:DE23"/>
    <mergeCell ref="BW22:CD22"/>
    <mergeCell ref="CE22:CM22"/>
    <mergeCell ref="CN22:CU22"/>
    <mergeCell ref="CV22:DE22"/>
    <mergeCell ref="BG5:BN6"/>
    <mergeCell ref="BW5:CD6"/>
    <mergeCell ref="BO24:BV24"/>
    <mergeCell ref="BG21:BN21"/>
    <mergeCell ref="BO21:BV21"/>
    <mergeCell ref="BW21:CD21"/>
    <mergeCell ref="CE21:CM21"/>
    <mergeCell ref="CV21:DE21"/>
    <mergeCell ref="CN21:CU21"/>
    <mergeCell ref="CN8:CU8"/>
    <mergeCell ref="CV8:DE8"/>
    <mergeCell ref="CE9:CM9"/>
    <mergeCell ref="CN9:CU9"/>
    <mergeCell ref="CV9:DE9"/>
    <mergeCell ref="BW10:CD10"/>
    <mergeCell ref="CE10:CM10"/>
    <mergeCell ref="CN10:CU10"/>
    <mergeCell ref="CV10:DE10"/>
    <mergeCell ref="BW11:CD11"/>
    <mergeCell ref="BO31:BV31"/>
    <mergeCell ref="A27:O27"/>
    <mergeCell ref="P27:AC27"/>
    <mergeCell ref="AD27:AF27"/>
    <mergeCell ref="AG27:AJ27"/>
    <mergeCell ref="AK27:AP27"/>
    <mergeCell ref="AQ27:AX27"/>
    <mergeCell ref="AY27:BF27"/>
    <mergeCell ref="BG27:BN27"/>
    <mergeCell ref="BO27:BV27"/>
    <mergeCell ref="BG29:BN29"/>
    <mergeCell ref="BO29:BV29"/>
    <mergeCell ref="AY28:BF28"/>
    <mergeCell ref="BG28:BN28"/>
    <mergeCell ref="BO28:BV28"/>
    <mergeCell ref="BW27:CD27"/>
    <mergeCell ref="CE27:CM27"/>
    <mergeCell ref="CN27:CU27"/>
    <mergeCell ref="CV27:DE27"/>
    <mergeCell ref="A20:O20"/>
    <mergeCell ref="P20:AC20"/>
    <mergeCell ref="AD20:AF20"/>
    <mergeCell ref="AG20:AJ20"/>
    <mergeCell ref="AK20:AP20"/>
    <mergeCell ref="AQ20:AX20"/>
    <mergeCell ref="AY20:BF20"/>
    <mergeCell ref="BG20:BN20"/>
    <mergeCell ref="BO20:BV20"/>
    <mergeCell ref="BW20:CD20"/>
    <mergeCell ref="CE20:CM20"/>
    <mergeCell ref="CN20:CU20"/>
    <mergeCell ref="CV20:DE20"/>
    <mergeCell ref="AY25:BF25"/>
    <mergeCell ref="BG25:BN25"/>
    <mergeCell ref="BO25:BV25"/>
    <mergeCell ref="BW25:CD25"/>
    <mergeCell ref="CE25:CM25"/>
    <mergeCell ref="AY26:BF26"/>
    <mergeCell ref="CN23:CU23"/>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opLeftCell="A18" zoomScale="110" zoomScaleNormal="110" workbookViewId="0">
      <selection activeCell="E25" sqref="E25"/>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595" t="s">
        <v>847</v>
      </c>
      <c r="B1" s="596"/>
      <c r="C1" s="596"/>
      <c r="D1" s="596"/>
      <c r="E1" s="597"/>
    </row>
    <row r="2" spans="1:5">
      <c r="A2" s="158" t="s">
        <v>2</v>
      </c>
      <c r="B2" s="159" t="s">
        <v>561</v>
      </c>
      <c r="C2" s="159" t="s">
        <v>562</v>
      </c>
      <c r="D2" s="160" t="s">
        <v>27</v>
      </c>
      <c r="E2" s="161" t="s">
        <v>563</v>
      </c>
    </row>
    <row r="3" spans="1:5" ht="60">
      <c r="A3" s="162">
        <v>1</v>
      </c>
      <c r="B3" s="30">
        <v>0</v>
      </c>
      <c r="C3" s="26">
        <v>0</v>
      </c>
      <c r="D3" s="28" t="s">
        <v>572</v>
      </c>
      <c r="E3" s="163" t="s">
        <v>1148</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TRANSPARENCIA</cp:lastModifiedBy>
  <cp:lastPrinted>2018-12-20T17:00:46Z</cp:lastPrinted>
  <dcterms:created xsi:type="dcterms:W3CDTF">2013-09-24T17:23:29Z</dcterms:created>
  <dcterms:modified xsi:type="dcterms:W3CDTF">2019-02-11T18:45:23Z</dcterms:modified>
</cp:coreProperties>
</file>